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15" yWindow="0" windowWidth="12000" windowHeight="8925" firstSheet="1" activeTab="1"/>
  </bookViews>
  <sheets>
    <sheet name="Hidden sheet" sheetId="1" state="hidden" r:id="rId1"/>
    <sheet name="Cover page" sheetId="2" r:id="rId2"/>
    <sheet name="Introduction" sheetId="3" r:id="rId3"/>
    <sheet name="Audit standards" sheetId="4" r:id="rId4"/>
    <sheet name="Data collection" sheetId="5" r:id="rId5"/>
    <sheet name="Clinical audit report" sheetId="6" r:id="rId6"/>
    <sheet name="Action plan" sheetId="7" r:id="rId7"/>
    <sheet name="Re-audit" sheetId="8" r:id="rId8"/>
    <sheet name="Appendix" sheetId="9" r:id="rId9"/>
  </sheets>
  <externalReferences>
    <externalReference r:id="rId12"/>
  </externalReferences>
  <definedNames>
    <definedName name="_Age1" localSheetId="7">#REF!</definedName>
    <definedName name="_Age1">#REF!</definedName>
    <definedName name="_Sex1" localSheetId="7">#REF!</definedName>
    <definedName name="_Sex1">#REF!</definedName>
    <definedName name="Age" localSheetId="1">'[1]Data collection'!$C$6:$C$45</definedName>
    <definedName name="Age" localSheetId="7">'Re-audit'!$C$7:$C$46</definedName>
    <definedName name="Age">'Data collection'!$C$7:$C$46</definedName>
    <definedName name="Ethnicity" localSheetId="1">'[1]Data collection'!$E$6:$E$45</definedName>
    <definedName name="Ethnicity" localSheetId="7">'Re-audit'!$E$7:$E$46</definedName>
    <definedName name="Ethnicity">'Data collection'!$E$7:$E$46</definedName>
    <definedName name="Ethnicity1" localSheetId="7">#REF!</definedName>
    <definedName name="Ethnicity1">#REF!</definedName>
    <definedName name="_xlnm.Print_Area" localSheetId="6">'Action plan'!$B$1:$G$20</definedName>
    <definedName name="_xlnm.Print_Area" localSheetId="8">'Appendix'!$B$1:$N$59</definedName>
    <definedName name="_xlnm.Print_Area" localSheetId="3">'Audit standards'!$B$1:$F$46</definedName>
    <definedName name="_xlnm.Print_Area" localSheetId="5">'Clinical audit report'!$B$1:$I$57</definedName>
    <definedName name="_xlnm.Print_Area" localSheetId="4">'Data collection'!$A$1:$AL$62</definedName>
    <definedName name="_xlnm.Print_Area" localSheetId="2">'Introduction'!$B$1:$C$40</definedName>
    <definedName name="_xlnm.Print_Area" localSheetId="7">'Re-audit'!$A$1:$AL$62</definedName>
    <definedName name="Sex" localSheetId="1">'[1]Data collection'!$D$6:$D$45</definedName>
    <definedName name="Sex" localSheetId="7">'Re-audit'!$D$7:$D$46</definedName>
    <definedName name="Sex">'Data collection'!$D$7:$D$46</definedName>
  </definedNames>
  <calcPr fullCalcOnLoad="1"/>
</workbook>
</file>

<file path=xl/sharedStrings.xml><?xml version="1.0" encoding="utf-8"?>
<sst xmlns="http://schemas.openxmlformats.org/spreadsheetml/2006/main" count="476" uniqueCount="247">
  <si>
    <t>Exceptions</t>
  </si>
  <si>
    <t>Recommendation</t>
  </si>
  <si>
    <t xml:space="preserve">Age </t>
  </si>
  <si>
    <t>Sex</t>
  </si>
  <si>
    <t>Ethnicity</t>
  </si>
  <si>
    <t>Yes</t>
  </si>
  <si>
    <t>No</t>
  </si>
  <si>
    <t>Total</t>
  </si>
  <si>
    <t>Percentage</t>
  </si>
  <si>
    <t>Male</t>
  </si>
  <si>
    <t>Female</t>
  </si>
  <si>
    <t>Age range:</t>
  </si>
  <si>
    <t>Person responsible</t>
  </si>
  <si>
    <t>Audit sample</t>
  </si>
  <si>
    <r>
      <t>Actions required</t>
    </r>
    <r>
      <rPr>
        <sz val="11"/>
        <color indexed="8"/>
        <rFont val="Arial"/>
        <family val="2"/>
      </rPr>
      <t xml:space="preserve"> 
(specify 'None', if none required)</t>
    </r>
  </si>
  <si>
    <t>Audit ID</t>
  </si>
  <si>
    <t>Guidance reference</t>
  </si>
  <si>
    <t>Definitions</t>
  </si>
  <si>
    <t>NA</t>
  </si>
  <si>
    <t>Audit N=</t>
  </si>
  <si>
    <t>Re-audit N=</t>
  </si>
  <si>
    <t>Exception</t>
  </si>
  <si>
    <t>Local standard</t>
  </si>
  <si>
    <t>Details of exceptions</t>
  </si>
  <si>
    <t>Relevant definitions</t>
  </si>
  <si>
    <t>White British</t>
  </si>
  <si>
    <t>White Irish</t>
  </si>
  <si>
    <t>Mixed: White and Asian</t>
  </si>
  <si>
    <t>Asian or Asian British: Indian</t>
  </si>
  <si>
    <t>Asian or Asian British: Pakistani</t>
  </si>
  <si>
    <t>Asian or Asian British: Bangladeshi</t>
  </si>
  <si>
    <t>Chinese</t>
  </si>
  <si>
    <t>Not stated</t>
  </si>
  <si>
    <t>Mixed: White and black Caribbean</t>
  </si>
  <si>
    <t>Mixed: White and black African</t>
  </si>
  <si>
    <t>Black or black British: Caribbean</t>
  </si>
  <si>
    <t>Black or black British: African</t>
  </si>
  <si>
    <t>Any other white background</t>
  </si>
  <si>
    <t>Any other mixed background</t>
  </si>
  <si>
    <t>Any other Asian background</t>
  </si>
  <si>
    <t>Any other black background</t>
  </si>
  <si>
    <t>Any other ethnic group</t>
  </si>
  <si>
    <t>Adapting the audit tool</t>
  </si>
  <si>
    <t>Action plan lead</t>
  </si>
  <si>
    <t>Project title</t>
  </si>
  <si>
    <t>Aim</t>
  </si>
  <si>
    <t>Sample</t>
  </si>
  <si>
    <t>Demographics</t>
  </si>
  <si>
    <t>Recommendations</t>
  </si>
  <si>
    <t>Project aim</t>
  </si>
  <si>
    <t>Settings</t>
  </si>
  <si>
    <t>Stakeholders</t>
  </si>
  <si>
    <t>Results</t>
  </si>
  <si>
    <t>Audit results</t>
  </si>
  <si>
    <t>Re-audit results</t>
  </si>
  <si>
    <t>Guideline number</t>
  </si>
  <si>
    <t>Publication year</t>
  </si>
  <si>
    <t>All recommendations in the clinical audit report should be reflected in the action plan.</t>
  </si>
  <si>
    <t xml:space="preserve">Stakeholders </t>
  </si>
  <si>
    <t>Services</t>
  </si>
  <si>
    <t>Notes</t>
  </si>
  <si>
    <t>Information required</t>
  </si>
  <si>
    <t>Insert information in this column to populate the rest of the spreadsheet</t>
  </si>
  <si>
    <t>Question number</t>
  </si>
  <si>
    <t>Name:</t>
  </si>
  <si>
    <t>Title:</t>
  </si>
  <si>
    <t>Contact details:</t>
  </si>
  <si>
    <t>Questions in data collection sheet</t>
  </si>
  <si>
    <t>Audit standards</t>
  </si>
  <si>
    <t>The first letter should be lower case.  No full stop.</t>
  </si>
  <si>
    <t>No full stop.</t>
  </si>
  <si>
    <t>Audit standard</t>
  </si>
  <si>
    <t>(Years)</t>
  </si>
  <si>
    <t>(Yes, No, NA, Exception)</t>
  </si>
  <si>
    <t>(Ethnic group)</t>
  </si>
  <si>
    <t>How to use the clinical audit tool</t>
  </si>
  <si>
    <t>NICE would like to thank the following people who have contributed to the development of this clinical audit tool and have agreed to be acknowledged:</t>
  </si>
  <si>
    <t>Para re guideline recommendation selection</t>
  </si>
  <si>
    <t>Acknowledgements</t>
  </si>
  <si>
    <t>Delete text if there aren't this many</t>
  </si>
  <si>
    <t>The first letter should be upper case.  No full stop.</t>
  </si>
  <si>
    <t>Hide this sheet</t>
  </si>
  <si>
    <t>Before the tool is published don't forget to:</t>
  </si>
  <si>
    <t>Check the question numbers in the audit standards sheet match the data collection sheet.</t>
  </si>
  <si>
    <t>Populate the re-audit data sheet and make sure the audit report is picking up the re-audit population.</t>
  </si>
  <si>
    <t>Age:</t>
  </si>
  <si>
    <t>Sex:</t>
  </si>
  <si>
    <t>White</t>
  </si>
  <si>
    <t>Mixed</t>
  </si>
  <si>
    <t>Asian or Asian British</t>
  </si>
  <si>
    <t>Black or black British</t>
  </si>
  <si>
    <t>Other</t>
  </si>
  <si>
    <t>British</t>
  </si>
  <si>
    <t>Irish</t>
  </si>
  <si>
    <t>White and black Caribbean</t>
  </si>
  <si>
    <t>White and black African</t>
  </si>
  <si>
    <t>White and Asian</t>
  </si>
  <si>
    <t>Indian</t>
  </si>
  <si>
    <t>Pakistani</t>
  </si>
  <si>
    <t>Bangladeshi</t>
  </si>
  <si>
    <t>African</t>
  </si>
  <si>
    <t>Question</t>
  </si>
  <si>
    <t>Audit ID:</t>
  </si>
  <si>
    <t>Add additional question for local standard</t>
  </si>
  <si>
    <t>(Male, Female)</t>
  </si>
  <si>
    <r>
      <t xml:space="preserve">NICE has adapted the action plan template produced by the Healthcare Quality Improvement Partnership (HQIP) in their </t>
    </r>
    <r>
      <rPr>
        <u val="single"/>
        <sz val="11"/>
        <color indexed="12"/>
        <rFont val="Arial"/>
        <family val="2"/>
      </rPr>
      <t>template clinical audit report</t>
    </r>
    <r>
      <rPr>
        <sz val="11"/>
        <color indexed="8"/>
        <rFont val="Arial"/>
        <family val="2"/>
      </rPr>
      <t>.</t>
    </r>
  </si>
  <si>
    <t>Short title of the guideline</t>
  </si>
  <si>
    <t>Full title of the guideline</t>
  </si>
  <si>
    <t>Information to help carry out the audit</t>
  </si>
  <si>
    <r>
      <t xml:space="preserve">To ask a question about this clinical audit tool, or to provide feedback to help inform the development of future tools, please email the </t>
    </r>
    <r>
      <rPr>
        <u val="single"/>
        <sz val="11"/>
        <color indexed="12"/>
        <rFont val="Arial"/>
        <family val="2"/>
      </rPr>
      <t>NICE audit team</t>
    </r>
    <r>
      <rPr>
        <sz val="11"/>
        <color indexed="8"/>
        <rFont val="Arial"/>
        <family val="2"/>
      </rPr>
      <t>.</t>
    </r>
  </si>
  <si>
    <t>Providing feedback</t>
  </si>
  <si>
    <t>Data collection sheet</t>
  </si>
  <si>
    <t xml:space="preserve">The clinical audit report provides basic information about the audit and automatically displays the audit results.  
</t>
  </si>
  <si>
    <t xml:space="preserve">If there is more than one audit tool start this paragraph as follows:
NICE has also developed an audit tool for [insert name of other audit tool].  When deciding on the areas of the guideline and recommendations to be included in the audit tools, </t>
  </si>
  <si>
    <t>Check the macro to add a row (Ctrl+Shift+R)</t>
  </si>
  <si>
    <t>Add new row</t>
  </si>
  <si>
    <t xml:space="preserve">Clinical audit report </t>
  </si>
  <si>
    <t>Action plan</t>
  </si>
  <si>
    <t>Re-audit</t>
  </si>
  <si>
    <t>The audit ID should be an anonymous code. Patient identifiable information should never be recorded.</t>
  </si>
  <si>
    <t>Caribbean</t>
  </si>
  <si>
    <r>
      <t xml:space="preserve">Progress
</t>
    </r>
    <r>
      <rPr>
        <sz val="11"/>
        <color indexed="8"/>
        <rFont val="Arial"/>
        <family val="2"/>
      </rPr>
      <t>(Provide examples of actions in progress, changes in practices etc.)</t>
    </r>
  </si>
  <si>
    <t xml:space="preserve">Recommendation number or other evidence base </t>
  </si>
  <si>
    <t xml:space="preserve">• a data collection sheet in which audit data can be entered
• a clinical audit report that provides basic information about the audit and automatically displays the audit results
• an action plan template
• an appendix containing a printable data collection form.
</t>
  </si>
  <si>
    <t>The audit standards include a reference to the recommendation numbers, and any associated NICE quality standard statements and exceptions. Exceptions not explicitly referred to in the recommendations can be added locally, for example patients declining treatment.</t>
  </si>
  <si>
    <t>In 'Actions required', specifically state what needs to be done to achieve the recommendations. Include all updates to the action plan in the 'Comments' section.</t>
  </si>
  <si>
    <t>Use this printable data collection form if you want to complete 1 paper-based data collection form per patient.</t>
  </si>
  <si>
    <t>Recommendations should be made and based on the clinical audit results and any other relevant findings identified during the clinical audit project.</t>
  </si>
  <si>
    <t>Implementation of the guidance is the responsibility of local commissioners and/or providers. Commissioners and providers are reminded that it is their responsibility to implement the guidance, in their local context, in light of their duties to have due regard to the need to eliminate unlawful discrimination, advance equality of opportunity and foster good relations. Nothing in the guidance should be interpreted in a way that would be inconsistent with compliance with those duties.</t>
  </si>
  <si>
    <r>
      <t xml:space="preserve">Deadline for action </t>
    </r>
    <r>
      <rPr>
        <sz val="11"/>
        <color indexed="8"/>
        <rFont val="Arial"/>
        <family val="2"/>
      </rPr>
      <t>(dd/mm/yyyy)</t>
    </r>
  </si>
  <si>
    <r>
      <t xml:space="preserve">Change stage 
</t>
    </r>
    <r>
      <rPr>
        <sz val="11"/>
        <color indexed="8"/>
        <rFont val="Arial"/>
        <family val="2"/>
      </rPr>
      <t>(Not yet actioned, action in progress, action completed, Never actioned)</t>
    </r>
  </si>
  <si>
    <t>Exceptions*/
NA/Notes</t>
  </si>
  <si>
    <t xml:space="preserve">Check the information and format of the introduction (which is all populated from this sheet).  </t>
  </si>
  <si>
    <r>
      <t xml:space="preserve">Enter the audit data directly in the yellow cells on the data collection sheet. </t>
    </r>
    <r>
      <rPr>
        <sz val="11"/>
        <color indexed="8"/>
        <rFont val="Arial"/>
        <family val="2"/>
      </rPr>
      <t xml:space="preserve">The results are automatically displayed in the clinical audit report.            
Enter demographic information if this information is essential to the project. A table on the right-hand side of the data collection sheet will automatically display the demographic data.
There are 40 rows for patient data which can be increased by enabling the macros within the spreadsheet and using the shortcut Ctrl + Shift + R.  </t>
    </r>
  </si>
  <si>
    <t xml:space="preserve">The action plan template can be used to develop and implement an action plan to take forward any recommendations made.  </t>
  </si>
  <si>
    <t>Re-audit is a key part of the clinical audit cycle, needed to demonstrate that improvement has been achieved and sustained. When re-audit data is entered into the re-audit sheet this will automatically fill in the clinical audit report.</t>
  </si>
  <si>
    <t xml:space="preserve">Changes to the clinical audit tool can be made locally where desired. The spreadsheet also includes fields for up to 5 local standards to be added to the audit. Once the audit data have been entered, the results for the local standards will be automatically displayed in the clinical audit report. </t>
  </si>
  <si>
    <t>Area of the guideline covered in the audit tool</t>
  </si>
  <si>
    <t>The first letter should be upper case. No full stop</t>
  </si>
  <si>
    <t>No.</t>
  </si>
  <si>
    <t>The first letter should be UPPER case.  No full stop</t>
  </si>
  <si>
    <r>
      <t xml:space="preserve">The first letter should be </t>
    </r>
    <r>
      <rPr>
        <b/>
        <sz val="11"/>
        <color indexed="8"/>
        <rFont val="Calibri"/>
        <family val="2"/>
      </rPr>
      <t>lower</t>
    </r>
    <r>
      <rPr>
        <sz val="11"/>
        <color theme="1"/>
        <rFont val="Calibri"/>
        <family val="2"/>
      </rPr>
      <t xml:space="preserve"> case.  No full stop</t>
    </r>
  </si>
  <si>
    <r>
      <rPr>
        <b/>
        <sz val="11"/>
        <color indexed="8"/>
        <rFont val="Arial"/>
        <family val="2"/>
      </rPr>
      <t>National Institute for Health and Care Excellence</t>
    </r>
    <r>
      <rPr>
        <sz val="11"/>
        <color indexed="8"/>
        <rFont val="Arial"/>
        <family val="2"/>
      </rPr>
      <t xml:space="preserve">
Level 1A, City Tower, Piccadilly Plaza, Manchester M1 4BT; www.nice.org.uk</t>
    </r>
  </si>
  <si>
    <t xml:space="preserve"> </t>
  </si>
  <si>
    <t xml:space="preserve">NICE recommends a target of 100% for all standards. If this is not achievable an interim local target could be set, although 100% should remain the ultimate aim. </t>
  </si>
  <si>
    <t>None</t>
  </si>
  <si>
    <t>• detailed questions about parent's or carer's concerns and, if appropriate, the child or young person's concerns</t>
  </si>
  <si>
    <t>• a developmental history, focusing on developmental and behavioural features consistent with ICD-10 or DSM-IV criteria</t>
  </si>
  <si>
    <t>• assessment (through interaction with and observation of the child or young person) of social and communication skills and behaviours, focusing on features consistent with ICD-10 or DSM-IV criteria</t>
  </si>
  <si>
    <t>• a medical history, including prenatal, perinatal and family history, and past and current health conditions</t>
  </si>
  <si>
    <t>• a physical examination</t>
  </si>
  <si>
    <t>• consideration of the differential diagnosis</t>
  </si>
  <si>
    <t>• development of a profile of the child's or young person's strengths, skills, impairments and needs that can be used to create a needs-based management plan, taking into account family and educational context</t>
  </si>
  <si>
    <t>If appropriate, the child or young person is provided with a written report of the autism diagnostic assessment.</t>
  </si>
  <si>
    <t>The written report should explain the findings of the assessment and the reasons for the conclusions drawn.</t>
  </si>
  <si>
    <t>Communicating the results from the autism diagnostic assessment</t>
  </si>
  <si>
    <t>Autism diagnostic assessment for children and young people</t>
  </si>
  <si>
    <t>Was the autism diagnostic assessment started within 3 months of the referral to the autism team?</t>
  </si>
  <si>
    <t>• detailed questions about parent's or carer's concerns and, if appropriate, the child's or young person's concerns?</t>
  </si>
  <si>
    <t>• details of the child's or young person's experiences of home life, education and social care?</t>
  </si>
  <si>
    <t>• a developmental history, focusing on developmental and behavioural features consistent with ICD-10 or DSM-IV criteria?</t>
  </si>
  <si>
    <t>• assessment (through interaction with and observation of the child or young person) of social and communication skills and behaviours, focusing on features consistent with ICD-10 or DSM-IV criteria?</t>
  </si>
  <si>
    <t>• a medical history, including prenatal, perinatal and family history, and past and current health conditions?</t>
  </si>
  <si>
    <t>• a physical examination?</t>
  </si>
  <si>
    <t>• consideration of the differential diagnosis?</t>
  </si>
  <si>
    <t>• systematic assessment for conditions that may coexist with autism?</t>
  </si>
  <si>
    <t>• communicating assessment findings to the parent or carer and, if appropriate, the child or young person?</t>
  </si>
  <si>
    <t>Was a general physical examination performed?</t>
  </si>
  <si>
    <t>Were the parents or carers provided with a written report of the autism diagnostic assessment?</t>
  </si>
  <si>
    <t>Was the child or young person with a diagnosis of autism offered a follow-up appointment within 6 weeks of the end of the autism assessment?</t>
  </si>
  <si>
    <t>Specific interventions for the core features of autism</t>
  </si>
  <si>
    <t>NICE recommends that the assessment should include:
• impairments in communication that may result in difficulty understanding situations or in expressing needs and wishes
• coexisting physical disorders, such as pain or gastrointestinal disorders
• coexisting mental health problems such as anxiety or depression and other neurodevelopmental conditions such as ADHD
• the physical environment, such as lighting and noise levels
• the social environment, including home, school and leisure activities
• changes to routines or personal circumstances
• developmental change, including puberty
• exploitation or abuse by others
• inadvertent reinforcement of behaviour that challenges
• the absence of predictability and structure
Auditors may wish to look at each of these components locally to ensure they are included in the assessment.</t>
  </si>
  <si>
    <t>11. Antipsychotic medication is initially prescribed and monitored by a paediatrician or psychiatrist.</t>
  </si>
  <si>
    <t>CG128
1.5.1</t>
  </si>
  <si>
    <t>CG128
1.5.5</t>
  </si>
  <si>
    <t>CG128
1.5.6</t>
  </si>
  <si>
    <t>CG128
1.8.4</t>
  </si>
  <si>
    <t>CG128
1.8.5</t>
  </si>
  <si>
    <t>CG128 
1.8.8</t>
  </si>
  <si>
    <t>CG170 
1.3.1</t>
  </si>
  <si>
    <t>CG170 
1.4.1</t>
  </si>
  <si>
    <t>CG170 
1.4.7</t>
  </si>
  <si>
    <t>CG170
1.4.10</t>
  </si>
  <si>
    <t>Interventions for behaviour that challenges</t>
  </si>
  <si>
    <t>Did the diagnostic assessment include the following:</t>
  </si>
  <si>
    <t>• development of a profile of the child's or young person's strengths, skills, impairments and needs that can be used to create a needs-based management plan, taking into account family and educational context?</t>
  </si>
  <si>
    <t>Did the general physical examination look specifically for:</t>
  </si>
  <si>
    <t>Was information, including the written report of the diagnostic assessment, shared with the GP?</t>
  </si>
  <si>
    <t>Did the child or young person have an assessment of factors that may increase the risk of behaviour that challenges?</t>
  </si>
  <si>
    <r>
      <t xml:space="preserve">Was behaviour that challenges identified?
</t>
    </r>
    <r>
      <rPr>
        <b/>
        <i/>
        <sz val="10"/>
        <color indexed="8"/>
        <rFont val="Arial"/>
        <family val="2"/>
      </rPr>
      <t>If no, end audit here.</t>
    </r>
  </si>
  <si>
    <t>Was the child or young person offered a psychosocial intervention as a first-line treatment for behaviour that challenges?</t>
  </si>
  <si>
    <t>Do either of the following statements apply:
• the psychosocial or other non-pharmacological intervention was insufficient
• the psychosocial or other non-pharmacological intervention could not be delivered because of the severity of the behaviour</t>
  </si>
  <si>
    <t>Standard 10 met?</t>
  </si>
  <si>
    <r>
      <t xml:space="preserve">Was antipsychotic medication offered for managing behaviour that challenges?
</t>
    </r>
    <r>
      <rPr>
        <b/>
        <i/>
        <sz val="10"/>
        <color indexed="8"/>
        <rFont val="Arial"/>
        <family val="2"/>
      </rPr>
      <t>If no, end audit here.</t>
    </r>
  </si>
  <si>
    <t>Was the antipsychotic medication initially prescribed and monitored by a paediatrician or psychiatrist?</t>
  </si>
  <si>
    <t>Autism in children and young people: recognition, referral, diagnosis and management</t>
  </si>
  <si>
    <t>Autism in children and young people</t>
  </si>
  <si>
    <t>128 and 170</t>
  </si>
  <si>
    <t>child and adolescent mental health services, specialist autism services, community services, residential services and child health services</t>
  </si>
  <si>
    <t>2 to 11</t>
  </si>
  <si>
    <t>12 to 15</t>
  </si>
  <si>
    <t>16 and 17</t>
  </si>
  <si>
    <t>22 and 23</t>
  </si>
  <si>
    <t>22, 24 and 25</t>
  </si>
  <si>
    <t>22, 25 and 26</t>
  </si>
  <si>
    <t>22, 25 and 27</t>
  </si>
  <si>
    <t>to improve the recognition, referral, diagnosis and management of autism in children and young people</t>
  </si>
  <si>
    <t>When deciding on the areas of the NICE clinical guidelines and recommendations to be included in the audit tool, we considered the clinical issues covered by the guidelines, key priorities for implementation and potential challenges of collecting data for a retrospective audit of patient records. There may be other recommendations in the guidelines suitable for developing audit standards or an audit project.</t>
  </si>
  <si>
    <t xml:space="preserve">recognition, referral, diagnosis and management </t>
  </si>
  <si>
    <t>child and adolescent psychologists, child and adolescent psychiatrists, speech and language therapists, occupational therapists, learning disability staff, clinical audit staff, children and young people with autism and their families or carers</t>
  </si>
  <si>
    <t>• details of the child's or young person's experiences of home life, education and social care</t>
  </si>
  <si>
    <t>• communication of assessment findings to the parent or carer and, if appropriate, the child or young person.</t>
  </si>
  <si>
    <t>This should look specifically for:
• skin stigmata of neurofibromatosis or tuberous sclerosis using a Wood's light</t>
  </si>
  <si>
    <t>• signs of injury, for example self-harm or child maltreatment</t>
  </si>
  <si>
    <t>DSM-IV: Diagnostic and Statistical Manual of Mental Disorders, 4th edition; ICD-10: International Statistical Classification of Diseases and Related Health Problems, 10th Revision</t>
  </si>
  <si>
    <t>• congenital anomalies and dysmorphic features including macrocephaly or microcephaly?</t>
  </si>
  <si>
    <t>• signs of injury, for example self-harm or child maltreatment?</t>
  </si>
  <si>
    <t>• skin stigmata of neurofibromatosis or tuberous sclerosis using a Wood's light?</t>
  </si>
  <si>
    <t>Was the child or young person provided with a written report of the autism diagnostic assessment?</t>
  </si>
  <si>
    <t>Was the child or young person offered a social-communication intervention for the core features of autism?</t>
  </si>
  <si>
    <t>Were the effectiveness and side effects of the medication reviewed after 3–4 weeks?</t>
  </si>
  <si>
    <t>children and young people from birth up to 19 years who are known to have or are suspected of having autism. The ICD-10 code F84.0 Autistic disorder could be used to help obtain the sample</t>
  </si>
  <si>
    <t>• systematic assessment for conditions that may coexist with autism</t>
  </si>
  <si>
    <t>• congenital anomalies and dysmorphic features including macrocephaly or microcephaly.</t>
  </si>
  <si>
    <t>Core features of autism include impaired social interaction and impaired communication, combined with restricted and repetitive interests and rigid and repetitive behaviours.
A social-communication intervention should include play-based strategies with parents, carers and teachers to increase joint attention, engagement and reciprocal communication in the child or young person. The intervention should be delivered by a trained professional. For pre-school children consider parent, carer or teacher mediation. For school-aged children consider peer mediation.</t>
  </si>
  <si>
    <t>12. The effectiveness and side effects of the medication are reviewed after 3–4 weeks.</t>
  </si>
  <si>
    <t>1. The autism diagnostic assessment should be started within 3 months of a referral to the autism team.</t>
  </si>
  <si>
    <t>2. Every diagnostic assessment should include:</t>
  </si>
  <si>
    <t>3. A general physical examination is performed.</t>
  </si>
  <si>
    <t>4. Parents or carers are provided with a written report of the autism diagnostic assessment.</t>
  </si>
  <si>
    <t>5. Information, including the written report of the diagnostic assessment, is shared with the GP.</t>
  </si>
  <si>
    <t>6. For children and young people with a diagnosis of autism, a follow-up appointment is offered with an appropriate member of the autism team within 6 weeks of the end of the autism assessment for further discussion.</t>
  </si>
  <si>
    <t>7. A specific social-communication intervention is considered for the core features of autism in children and young people.</t>
  </si>
  <si>
    <t>8. All children and young people have an assessment of factors that may increase the risk of behaviour that challenges in routine assessment and care planning.</t>
  </si>
  <si>
    <t>9. All children and young people are offered a psychosocial intervention as a first-line treatment for behaviour that challenges.</t>
  </si>
  <si>
    <t>When making improvements to practice, you may like to use the tools developed by NICE to help implement its guidelines on Autism in children and young people (CG128 and CG170).</t>
  </si>
  <si>
    <t>Sulan Gingell, Senior Quality and Audit Facilitator, Oxleas NHS Foundation Trust</t>
  </si>
  <si>
    <t>Elaine Dower, Assurance and Development Specialist, 360 Assurance</t>
  </si>
  <si>
    <t>Angela Hassiotis, Consultant Psychiatrist, Intellectual Disability and NICE Fellow, Camden &amp; Islington Foundation Trust</t>
  </si>
  <si>
    <t>Marios Adamou, Consultant Psychiatrist, South West Yorkshire Partnership NHS Foundation Trust</t>
  </si>
  <si>
    <t>10. Antipsychotic medication is only considered for managing behaviour that challenges in children and young people with autism when psychosocial or other interventions are insufficient or could not be delivered because of the severity of the behaviour.</t>
  </si>
  <si>
    <r>
      <rPr>
        <sz val="11"/>
        <rFont val="Arial"/>
        <family val="2"/>
      </rPr>
      <t xml:space="preserve">NICE has developed a </t>
    </r>
    <r>
      <rPr>
        <u val="single"/>
        <sz val="11"/>
        <color indexed="12"/>
        <rFont val="Arial"/>
        <family val="2"/>
      </rPr>
      <t>Quality Standard for Autism (QS51)</t>
    </r>
    <r>
      <rPr>
        <sz val="11"/>
        <rFont val="Arial"/>
        <family val="2"/>
      </rPr>
      <t>, which covers autism in children, young people and adults, including both health and social care services.</t>
    </r>
  </si>
  <si>
    <r>
      <rPr>
        <sz val="11"/>
        <rFont val="Arial"/>
        <family val="2"/>
      </rPr>
      <t xml:space="preserve">Other relevant NICE guidance can be found through </t>
    </r>
    <r>
      <rPr>
        <u val="single"/>
        <sz val="11"/>
        <color indexed="12"/>
        <rFont val="Arial"/>
        <family val="2"/>
      </rPr>
      <t>NICE Pathways</t>
    </r>
    <r>
      <rPr>
        <sz val="11"/>
        <rFont val="Arial"/>
        <family val="2"/>
      </rPr>
      <t>.</t>
    </r>
  </si>
  <si>
    <r>
      <t>Autism in children and young people</t>
    </r>
    <r>
      <rPr>
        <sz val="11"/>
        <rFont val="Arial"/>
        <family val="2"/>
      </rPr>
      <t xml:space="preserve"> NICE clinical guideline 128 (2011)</t>
    </r>
  </si>
  <si>
    <t>The tool includes:
• clinical audit standards based on the following NICE guidelines:</t>
  </si>
  <si>
    <r>
      <t>Autism - management of autism in children and young people</t>
    </r>
    <r>
      <rPr>
        <sz val="11"/>
        <rFont val="Arial"/>
        <family val="2"/>
      </rPr>
      <t xml:space="preserve"> NICE clinical guideline 170 (2013)</t>
    </r>
  </si>
  <si>
    <t xml:space="preserve">Baseline assessment tools for CG128 and CG170 are also available that include all the recommendations from the guidelines. This can help to compare practice with the recommendations and prioritise implementation activity, including clinical audit.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</si>
</sst>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8">
    <font>
      <sz val="11"/>
      <color theme="1"/>
      <name val="Calibri"/>
      <family val="2"/>
    </font>
    <font>
      <sz val="11"/>
      <color indexed="8"/>
      <name val="Calibri"/>
      <family val="2"/>
    </font>
    <font>
      <b/>
      <sz val="18"/>
      <color indexed="8"/>
      <name val="Arial"/>
      <family val="2"/>
    </font>
    <font>
      <sz val="11"/>
      <color indexed="8"/>
      <name val="Arial"/>
      <family val="2"/>
    </font>
    <font>
      <sz val="11"/>
      <name val="Arial"/>
      <family val="2"/>
    </font>
    <font>
      <u val="single"/>
      <sz val="11"/>
      <color indexed="12"/>
      <name val="Arial"/>
      <family val="2"/>
    </font>
    <font>
      <b/>
      <sz val="11"/>
      <name val="Arial"/>
      <family val="2"/>
    </font>
    <font>
      <b/>
      <sz val="10"/>
      <name val="Arial"/>
      <family val="2"/>
    </font>
    <font>
      <b/>
      <sz val="11"/>
      <color indexed="8"/>
      <name val="Arial"/>
      <family val="2"/>
    </font>
    <font>
      <sz val="10"/>
      <color indexed="8"/>
      <name val="Arial"/>
      <family val="2"/>
    </font>
    <font>
      <b/>
      <sz val="11"/>
      <color indexed="8"/>
      <name val="Calibri"/>
      <family val="2"/>
    </font>
    <font>
      <b/>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b/>
      <sz val="14"/>
      <color indexed="8"/>
      <name val="Arial"/>
      <family val="2"/>
    </font>
    <font>
      <sz val="11"/>
      <color indexed="10"/>
      <name val="Arial"/>
      <family val="2"/>
    </font>
    <font>
      <sz val="14"/>
      <color indexed="8"/>
      <name val="Arial"/>
      <family val="2"/>
    </font>
    <font>
      <sz val="11"/>
      <name val="Calibri"/>
      <family val="2"/>
    </font>
    <font>
      <b/>
      <sz val="11"/>
      <name val="Calibri"/>
      <family val="2"/>
    </font>
    <font>
      <sz val="12"/>
      <color indexed="8"/>
      <name val="Arial"/>
      <family val="2"/>
    </font>
    <font>
      <b/>
      <sz val="12"/>
      <color indexed="8"/>
      <name val="Arial"/>
      <family val="2"/>
    </font>
    <font>
      <sz val="12"/>
      <color indexed="8"/>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0"/>
      <color theme="1"/>
      <name val="Arial"/>
      <family val="2"/>
    </font>
    <font>
      <b/>
      <sz val="14"/>
      <color theme="1"/>
      <name val="Arial"/>
      <family val="2"/>
    </font>
    <font>
      <sz val="11"/>
      <color rgb="FFFF0000"/>
      <name val="Arial"/>
      <family val="2"/>
    </font>
    <font>
      <b/>
      <sz val="11"/>
      <color theme="1"/>
      <name val="Arial"/>
      <family val="2"/>
    </font>
    <font>
      <sz val="14"/>
      <color theme="1"/>
      <name val="Arial"/>
      <family val="2"/>
    </font>
    <font>
      <sz val="10"/>
      <color theme="1"/>
      <name val="Arial"/>
      <family val="2"/>
    </font>
    <font>
      <sz val="12"/>
      <color theme="1"/>
      <name val="Arial"/>
      <family val="2"/>
    </font>
    <font>
      <b/>
      <sz val="18"/>
      <color theme="1"/>
      <name val="Arial"/>
      <family val="2"/>
    </font>
    <font>
      <b/>
      <sz val="12"/>
      <color theme="1"/>
      <name val="Arial"/>
      <family val="2"/>
    </font>
    <font>
      <sz val="12"/>
      <color theme="1"/>
      <name val="Calibri"/>
      <family val="2"/>
    </font>
    <font>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
      <patternFill patternType="solid">
        <fgColor rgb="FFFFFF99"/>
        <bgColor indexed="64"/>
      </patternFill>
    </fill>
    <fill>
      <patternFill patternType="solid">
        <fgColor rgb="FFCCC0DA"/>
        <bgColor indexed="64"/>
      </patternFill>
    </fill>
    <fill>
      <patternFill patternType="solid">
        <fgColor theme="7" tint="0.599960029125213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style="medium">
        <color theme="1"/>
      </left>
      <right style="medium">
        <color theme="1"/>
      </right>
      <top style="medium">
        <color theme="1"/>
      </top>
      <bottom style="medium">
        <color theme="1"/>
      </bottom>
    </border>
    <border>
      <left style="medium"/>
      <right style="medium"/>
      <top style="medium"/>
      <botto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color theme="1"/>
      </right>
      <top/>
      <bottom/>
    </border>
    <border>
      <left style="medium"/>
      <right/>
      <top/>
      <bottom style="medium"/>
    </border>
    <border>
      <left style="medium"/>
      <right style="medium">
        <color theme="1"/>
      </right>
      <top style="medium"/>
      <bottom/>
    </border>
    <border>
      <left style="medium"/>
      <right style="medium"/>
      <top/>
      <bottom/>
    </border>
    <border>
      <left/>
      <right/>
      <top style="medium"/>
      <bottom style="medium"/>
    </border>
    <border>
      <left style="medium">
        <color theme="1"/>
      </left>
      <right style="medium">
        <color theme="1"/>
      </right>
      <top/>
      <bottom/>
    </border>
    <border>
      <left style="medium">
        <color theme="1"/>
      </left>
      <right style="medium">
        <color theme="1"/>
      </right>
      <top style="medium">
        <color theme="1"/>
      </top>
      <bottom/>
    </border>
    <border>
      <left/>
      <right style="medium"/>
      <top style="medium"/>
      <bottom style="medium"/>
    </border>
    <border>
      <left/>
      <right style="medium"/>
      <top/>
      <bottom style="medium"/>
    </border>
    <border>
      <left/>
      <right/>
      <top/>
      <bottom style="medium"/>
    </border>
    <border>
      <left style="medium">
        <color theme="1"/>
      </left>
      <right/>
      <top style="medium">
        <color theme="1"/>
      </top>
      <bottom/>
    </border>
    <border>
      <left/>
      <right/>
      <top style="medium">
        <color theme="1"/>
      </top>
      <bottom/>
    </border>
    <border>
      <left/>
      <right style="medium">
        <color theme="1"/>
      </right>
      <top style="medium">
        <color theme="1"/>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04">
    <xf numFmtId="0" fontId="0" fillId="0" borderId="0" xfId="0" applyFont="1" applyAlignment="1">
      <alignment/>
    </xf>
    <xf numFmtId="0" fontId="56" fillId="0" borderId="0" xfId="0" applyFont="1" applyFill="1" applyAlignment="1" applyProtection="1">
      <alignment/>
      <protection locked="0"/>
    </xf>
    <xf numFmtId="0" fontId="56" fillId="0" borderId="0" xfId="0" applyFont="1" applyAlignment="1" applyProtection="1">
      <alignment/>
      <protection locked="0"/>
    </xf>
    <xf numFmtId="0" fontId="57" fillId="0" borderId="10" xfId="0" applyFont="1" applyBorder="1" applyAlignment="1" applyProtection="1">
      <alignment/>
      <protection locked="0"/>
    </xf>
    <xf numFmtId="0" fontId="56" fillId="0" borderId="0" xfId="0" applyFont="1" applyBorder="1" applyAlignment="1" applyProtection="1">
      <alignment/>
      <protection locked="0"/>
    </xf>
    <xf numFmtId="9" fontId="57" fillId="0" borderId="10" xfId="0" applyNumberFormat="1"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wrapText="1"/>
      <protection locked="0"/>
    </xf>
    <xf numFmtId="0" fontId="56" fillId="0" borderId="0" xfId="0" applyFont="1" applyBorder="1" applyAlignment="1" applyProtection="1">
      <alignment wrapText="1"/>
      <protection locked="0"/>
    </xf>
    <xf numFmtId="0" fontId="58" fillId="0" borderId="0" xfId="0" applyFont="1" applyBorder="1" applyAlignment="1" applyProtection="1">
      <alignment/>
      <protection locked="0"/>
    </xf>
    <xf numFmtId="0" fontId="56" fillId="0" borderId="0" xfId="0" applyFont="1" applyBorder="1" applyAlignment="1" applyProtection="1">
      <alignment vertical="top"/>
      <protection locked="0"/>
    </xf>
    <xf numFmtId="0" fontId="59" fillId="0" borderId="0" xfId="0" applyFont="1" applyBorder="1" applyAlignment="1" applyProtection="1">
      <alignment vertical="top" wrapText="1"/>
      <protection locked="0"/>
    </xf>
    <xf numFmtId="0" fontId="56" fillId="0" borderId="0" xfId="0" applyFont="1" applyBorder="1" applyAlignment="1" applyProtection="1">
      <alignment vertical="top" wrapText="1"/>
      <protection locked="0"/>
    </xf>
    <xf numFmtId="0" fontId="56" fillId="0" borderId="0" xfId="0" applyFont="1" applyAlignment="1" applyProtection="1">
      <alignment horizontal="right"/>
      <protection locked="0"/>
    </xf>
    <xf numFmtId="0" fontId="60" fillId="33" borderId="10" xfId="0" applyFont="1" applyFill="1" applyBorder="1" applyAlignment="1" applyProtection="1">
      <alignment vertical="top" wrapText="1"/>
      <protection locked="0"/>
    </xf>
    <xf numFmtId="0" fontId="60" fillId="33" borderId="11" xfId="0" applyFont="1" applyFill="1" applyBorder="1" applyAlignment="1" applyProtection="1">
      <alignment vertical="top"/>
      <protection locked="0"/>
    </xf>
    <xf numFmtId="0" fontId="60" fillId="33" borderId="12" xfId="0" applyFont="1" applyFill="1" applyBorder="1" applyAlignment="1" applyProtection="1">
      <alignment vertical="top" wrapText="1"/>
      <protection locked="0"/>
    </xf>
    <xf numFmtId="0" fontId="60" fillId="33" borderId="11" xfId="0" applyFont="1" applyFill="1" applyBorder="1" applyAlignment="1" applyProtection="1">
      <alignment vertical="top" wrapText="1"/>
      <protection locked="0"/>
    </xf>
    <xf numFmtId="0" fontId="56" fillId="0" borderId="10" xfId="0" applyFont="1" applyBorder="1" applyAlignment="1" applyProtection="1">
      <alignment vertical="top" wrapText="1"/>
      <protection/>
    </xf>
    <xf numFmtId="0" fontId="56" fillId="34" borderId="10" xfId="0" applyFont="1" applyFill="1" applyBorder="1" applyAlignment="1" applyProtection="1">
      <alignment vertical="top" wrapText="1"/>
      <protection locked="0"/>
    </xf>
    <xf numFmtId="0" fontId="56" fillId="0" borderId="13" xfId="0" applyFont="1" applyBorder="1" applyAlignment="1" applyProtection="1">
      <alignment vertical="top" wrapText="1"/>
      <protection/>
    </xf>
    <xf numFmtId="0" fontId="56" fillId="0" borderId="14" xfId="0" applyFont="1" applyBorder="1" applyAlignment="1" applyProtection="1">
      <alignment vertical="top" wrapText="1"/>
      <protection/>
    </xf>
    <xf numFmtId="0" fontId="4" fillId="0" borderId="10" xfId="0" applyFont="1" applyBorder="1" applyAlignment="1" applyProtection="1">
      <alignment vertical="top" wrapText="1"/>
      <protection/>
    </xf>
    <xf numFmtId="0" fontId="60" fillId="33" borderId="10" xfId="0" applyFont="1" applyFill="1" applyBorder="1" applyAlignment="1" applyProtection="1">
      <alignment horizontal="left" vertical="top" wrapText="1"/>
      <protection/>
    </xf>
    <xf numFmtId="0" fontId="60" fillId="33" borderId="13" xfId="0" applyFont="1" applyFill="1" applyBorder="1" applyAlignment="1" applyProtection="1">
      <alignment horizontal="left" vertical="top" wrapText="1"/>
      <protection/>
    </xf>
    <xf numFmtId="0" fontId="61" fillId="0" borderId="0" xfId="0" applyFont="1" applyBorder="1" applyAlignment="1" applyProtection="1">
      <alignment/>
      <protection locked="0"/>
    </xf>
    <xf numFmtId="0" fontId="56" fillId="34" borderId="10" xfId="0" applyFont="1" applyFill="1" applyBorder="1" applyAlignment="1" applyProtection="1">
      <alignment horizontal="left" vertical="top" wrapText="1"/>
      <protection locked="0"/>
    </xf>
    <xf numFmtId="0" fontId="56" fillId="34" borderId="10" xfId="0" applyFont="1" applyFill="1" applyBorder="1" applyAlignment="1" applyProtection="1">
      <alignment horizontal="center" vertical="top" wrapText="1"/>
      <protection locked="0"/>
    </xf>
    <xf numFmtId="14" fontId="56" fillId="34" borderId="10" xfId="0" applyNumberFormat="1" applyFont="1" applyFill="1" applyBorder="1" applyAlignment="1" applyProtection="1">
      <alignment horizontal="center" vertical="top" wrapText="1"/>
      <protection locked="0"/>
    </xf>
    <xf numFmtId="0" fontId="0" fillId="0" borderId="0" xfId="0" applyAlignment="1">
      <alignment/>
    </xf>
    <xf numFmtId="0" fontId="56" fillId="0" borderId="0" xfId="0" applyFont="1" applyAlignment="1">
      <alignment/>
    </xf>
    <xf numFmtId="0" fontId="55" fillId="0" borderId="0" xfId="0" applyFont="1" applyAlignment="1">
      <alignment wrapText="1"/>
    </xf>
    <xf numFmtId="0" fontId="60" fillId="0" borderId="0" xfId="0" applyFont="1" applyAlignment="1" applyProtection="1">
      <alignment horizontal="right"/>
      <protection locked="0"/>
    </xf>
    <xf numFmtId="0" fontId="60" fillId="0" borderId="0" xfId="0" applyFont="1" applyAlignment="1" applyProtection="1">
      <alignment horizontal="left"/>
      <protection/>
    </xf>
    <xf numFmtId="0" fontId="4" fillId="0" borderId="10" xfId="0" applyFont="1" applyBorder="1" applyAlignment="1" applyProtection="1">
      <alignment horizontal="left" vertical="top" wrapText="1"/>
      <protection/>
    </xf>
    <xf numFmtId="0" fontId="4" fillId="0" borderId="10" xfId="0" applyFont="1" applyBorder="1" applyAlignment="1" applyProtection="1">
      <alignment vertical="top" wrapText="1"/>
      <protection locked="0"/>
    </xf>
    <xf numFmtId="0" fontId="6" fillId="0" borderId="0" xfId="0" applyFont="1" applyAlignment="1" applyProtection="1">
      <alignment horizontal="left"/>
      <protection/>
    </xf>
    <xf numFmtId="9" fontId="4" fillId="0" borderId="10" xfId="0" applyNumberFormat="1" applyFont="1" applyBorder="1" applyAlignment="1" applyProtection="1" quotePrefix="1">
      <alignment horizontal="center" vertical="center" wrapText="1"/>
      <protection/>
    </xf>
    <xf numFmtId="9" fontId="4"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32" fillId="0" borderId="0" xfId="0" applyFont="1" applyAlignment="1">
      <alignment wrapText="1"/>
    </xf>
    <xf numFmtId="0" fontId="62" fillId="0" borderId="0" xfId="0" applyFont="1" applyBorder="1" applyAlignment="1" applyProtection="1">
      <alignment/>
      <protection locked="0"/>
    </xf>
    <xf numFmtId="0" fontId="57" fillId="2" borderId="12" xfId="0" applyFont="1" applyFill="1" applyBorder="1" applyAlignment="1" applyProtection="1">
      <alignment horizontal="center"/>
      <protection locked="0"/>
    </xf>
    <xf numFmtId="0" fontId="57" fillId="34" borderId="12" xfId="0" applyFont="1" applyFill="1" applyBorder="1" applyAlignment="1" applyProtection="1">
      <alignment horizontal="center"/>
      <protection locked="0"/>
    </xf>
    <xf numFmtId="0" fontId="62" fillId="0" borderId="0" xfId="0" applyFont="1" applyAlignment="1" applyProtection="1">
      <alignment/>
      <protection locked="0"/>
    </xf>
    <xf numFmtId="0" fontId="62" fillId="34" borderId="10" xfId="0" applyFont="1" applyFill="1" applyBorder="1" applyAlignment="1" applyProtection="1">
      <alignment/>
      <protection locked="0"/>
    </xf>
    <xf numFmtId="0" fontId="57" fillId="0" borderId="0" xfId="0" applyFont="1" applyAlignment="1" applyProtection="1">
      <alignment/>
      <protection locked="0"/>
    </xf>
    <xf numFmtId="0" fontId="57" fillId="0" borderId="0" xfId="0" applyFont="1" applyAlignment="1" applyProtection="1">
      <alignment horizontal="center"/>
      <protection locked="0"/>
    </xf>
    <xf numFmtId="0" fontId="62" fillId="0" borderId="0" xfId="0" applyFont="1" applyAlignment="1" applyProtection="1">
      <alignment horizontal="center"/>
      <protection locked="0"/>
    </xf>
    <xf numFmtId="0" fontId="62" fillId="0" borderId="15" xfId="0" applyFont="1" applyBorder="1" applyAlignment="1" applyProtection="1">
      <alignment horizontal="right"/>
      <protection locked="0"/>
    </xf>
    <xf numFmtId="0" fontId="62" fillId="0" borderId="16" xfId="0" applyFont="1" applyBorder="1" applyAlignment="1" applyProtection="1">
      <alignment/>
      <protection locked="0"/>
    </xf>
    <xf numFmtId="0" fontId="62" fillId="0" borderId="17" xfId="0" applyFont="1" applyBorder="1" applyAlignment="1" applyProtection="1">
      <alignment/>
      <protection locked="0"/>
    </xf>
    <xf numFmtId="0" fontId="62" fillId="0" borderId="18" xfId="0" applyFont="1" applyBorder="1" applyAlignment="1" applyProtection="1">
      <alignment horizontal="right"/>
      <protection locked="0"/>
    </xf>
    <xf numFmtId="0" fontId="62" fillId="0" borderId="19" xfId="0" applyFont="1" applyBorder="1" applyAlignment="1" applyProtection="1">
      <alignment/>
      <protection locked="0"/>
    </xf>
    <xf numFmtId="9" fontId="62" fillId="0" borderId="18" xfId="0" applyNumberFormat="1" applyFont="1" applyBorder="1" applyAlignment="1" applyProtection="1">
      <alignment horizontal="right"/>
      <protection locked="0"/>
    </xf>
    <xf numFmtId="9" fontId="62" fillId="0" borderId="0" xfId="0" applyNumberFormat="1" applyFont="1" applyBorder="1" applyAlignment="1" applyProtection="1">
      <alignment/>
      <protection locked="0"/>
    </xf>
    <xf numFmtId="9" fontId="62" fillId="0" borderId="19" xfId="0" applyNumberFormat="1" applyFont="1" applyBorder="1" applyAlignment="1" applyProtection="1">
      <alignment/>
      <protection locked="0"/>
    </xf>
    <xf numFmtId="9" fontId="62" fillId="0" borderId="0" xfId="0" applyNumberFormat="1" applyFont="1" applyAlignment="1" applyProtection="1">
      <alignment/>
      <protection locked="0"/>
    </xf>
    <xf numFmtId="0" fontId="62" fillId="0" borderId="0" xfId="0" applyFont="1" applyAlignment="1" applyProtection="1">
      <alignment horizontal="right"/>
      <protection locked="0"/>
    </xf>
    <xf numFmtId="0" fontId="57" fillId="0" borderId="0" xfId="0" applyFont="1" applyBorder="1" applyAlignment="1" applyProtection="1">
      <alignment/>
      <protection locked="0"/>
    </xf>
    <xf numFmtId="0" fontId="57" fillId="0" borderId="0" xfId="0" applyFont="1" applyBorder="1" applyAlignment="1" applyProtection="1">
      <alignment horizontal="right"/>
      <protection locked="0"/>
    </xf>
    <xf numFmtId="0" fontId="57" fillId="0" borderId="20" xfId="0" applyFont="1" applyBorder="1" applyAlignment="1" applyProtection="1">
      <alignment/>
      <protection locked="0"/>
    </xf>
    <xf numFmtId="0" fontId="56" fillId="0" borderId="0" xfId="0" applyFont="1" applyAlignment="1">
      <alignment wrapText="1"/>
    </xf>
    <xf numFmtId="0" fontId="0" fillId="0" borderId="0" xfId="0" applyAlignment="1">
      <alignment/>
    </xf>
    <xf numFmtId="0" fontId="57" fillId="35" borderId="14" xfId="0" applyFont="1" applyFill="1" applyBorder="1" applyAlignment="1" applyProtection="1">
      <alignment horizontal="left"/>
      <protection locked="0"/>
    </xf>
    <xf numFmtId="0" fontId="57" fillId="35" borderId="21" xfId="0" applyFont="1" applyFill="1" applyBorder="1" applyAlignment="1" applyProtection="1">
      <alignment horizontal="left"/>
      <protection locked="0"/>
    </xf>
    <xf numFmtId="0" fontId="7" fillId="36" borderId="13" xfId="0" applyFont="1" applyFill="1" applyBorder="1" applyAlignment="1" applyProtection="1">
      <alignment horizontal="left"/>
      <protection locked="0"/>
    </xf>
    <xf numFmtId="0" fontId="57" fillId="36" borderId="22" xfId="0" applyFont="1" applyFill="1" applyBorder="1" applyAlignment="1" applyProtection="1">
      <alignment horizontal="left"/>
      <protection locked="0"/>
    </xf>
    <xf numFmtId="0" fontId="57" fillId="36" borderId="13" xfId="0" applyFont="1" applyFill="1" applyBorder="1" applyAlignment="1" applyProtection="1">
      <alignment horizontal="left" wrapText="1"/>
      <protection locked="0"/>
    </xf>
    <xf numFmtId="0" fontId="57" fillId="36" borderId="13" xfId="0" applyFont="1" applyFill="1" applyBorder="1" applyAlignment="1" applyProtection="1">
      <alignment/>
      <protection locked="0"/>
    </xf>
    <xf numFmtId="0" fontId="0" fillId="0" borderId="0" xfId="0" applyAlignment="1">
      <alignment horizontal="left" vertical="top" wrapText="1"/>
    </xf>
    <xf numFmtId="0" fontId="0" fillId="0" borderId="0" xfId="0" applyAlignment="1">
      <alignment/>
    </xf>
    <xf numFmtId="0" fontId="56" fillId="0" borderId="0" xfId="0" applyFont="1" applyAlignment="1">
      <alignment/>
    </xf>
    <xf numFmtId="0" fontId="57" fillId="2" borderId="14" xfId="0" applyFont="1" applyFill="1" applyBorder="1" applyAlignment="1" applyProtection="1">
      <alignment wrapText="1"/>
      <protection locked="0"/>
    </xf>
    <xf numFmtId="0" fontId="54" fillId="0" borderId="0" xfId="0" applyFont="1" applyAlignment="1">
      <alignment horizontal="left" vertical="top"/>
    </xf>
    <xf numFmtId="0" fontId="0" fillId="0" borderId="0" xfId="0" applyAlignment="1">
      <alignment horizontal="left" vertical="top"/>
    </xf>
    <xf numFmtId="0" fontId="32" fillId="0" borderId="0" xfId="0" applyFont="1" applyAlignment="1">
      <alignment horizontal="left" vertical="top" wrapText="1"/>
    </xf>
    <xf numFmtId="0" fontId="33" fillId="0" borderId="13" xfId="0" applyFont="1" applyBorder="1" applyAlignment="1">
      <alignment wrapText="1"/>
    </xf>
    <xf numFmtId="0" fontId="32" fillId="0" borderId="23" xfId="0" applyFont="1" applyBorder="1" applyAlignment="1">
      <alignment wrapText="1"/>
    </xf>
    <xf numFmtId="0" fontId="32" fillId="0" borderId="14" xfId="0" applyFont="1" applyBorder="1" applyAlignment="1">
      <alignment wrapText="1"/>
    </xf>
    <xf numFmtId="0" fontId="0" fillId="0" borderId="0" xfId="0" applyAlignment="1">
      <alignment/>
    </xf>
    <xf numFmtId="0" fontId="56" fillId="0" borderId="10" xfId="0" applyFont="1" applyBorder="1" applyAlignment="1">
      <alignment wrapText="1"/>
    </xf>
    <xf numFmtId="0" fontId="56" fillId="0" borderId="0" xfId="0" applyFont="1" applyBorder="1" applyAlignment="1">
      <alignment wrapText="1"/>
    </xf>
    <xf numFmtId="0" fontId="56" fillId="0" borderId="0" xfId="0" applyFont="1" applyAlignment="1">
      <alignment wrapText="1"/>
    </xf>
    <xf numFmtId="0" fontId="0" fillId="0" borderId="0" xfId="0" applyAlignment="1">
      <alignment horizontal="left" vertical="top" wrapText="1"/>
    </xf>
    <xf numFmtId="0" fontId="0" fillId="0" borderId="0" xfId="0" applyAlignment="1">
      <alignment/>
    </xf>
    <xf numFmtId="0" fontId="56" fillId="0" borderId="0" xfId="0" applyFont="1" applyAlignment="1">
      <alignment/>
    </xf>
    <xf numFmtId="0" fontId="56" fillId="34" borderId="11" xfId="0" applyFont="1" applyFill="1" applyBorder="1" applyAlignment="1" applyProtection="1">
      <alignment horizontal="left" vertical="top" wrapText="1"/>
      <protection locked="0"/>
    </xf>
    <xf numFmtId="0" fontId="56" fillId="0" borderId="10" xfId="0" applyFont="1" applyBorder="1" applyAlignment="1">
      <alignment horizontal="left" vertical="top" wrapText="1"/>
    </xf>
    <xf numFmtId="0" fontId="62" fillId="34" borderId="10" xfId="0" applyFont="1" applyFill="1" applyBorder="1" applyAlignment="1" applyProtection="1">
      <alignment horizontal="left" vertical="center"/>
      <protection locked="0"/>
    </xf>
    <xf numFmtId="0" fontId="62" fillId="34" borderId="11" xfId="0" applyFont="1" applyFill="1" applyBorder="1" applyAlignment="1" applyProtection="1">
      <alignment horizontal="left" vertical="center"/>
      <protection locked="0"/>
    </xf>
    <xf numFmtId="0" fontId="62" fillId="11" borderId="10" xfId="0" applyFont="1" applyFill="1" applyBorder="1" applyAlignment="1" applyProtection="1">
      <alignment vertical="center"/>
      <protection locked="0"/>
    </xf>
    <xf numFmtId="0" fontId="62" fillId="35" borderId="10" xfId="0" applyFont="1" applyFill="1" applyBorder="1" applyAlignment="1" applyProtection="1">
      <alignment vertical="center"/>
      <protection locked="0"/>
    </xf>
    <xf numFmtId="0" fontId="62" fillId="0" borderId="10" xfId="0" applyFont="1" applyBorder="1" applyAlignment="1" applyProtection="1">
      <alignment horizontal="center" vertical="center"/>
      <protection locked="0"/>
    </xf>
    <xf numFmtId="9" fontId="62" fillId="0" borderId="10" xfId="0" applyNumberFormat="1" applyFont="1" applyBorder="1" applyAlignment="1" applyProtection="1">
      <alignment horizontal="center" vertical="center"/>
      <protection locked="0"/>
    </xf>
    <xf numFmtId="0" fontId="62" fillId="0" borderId="0" xfId="0" applyFont="1" applyAlignment="1" applyProtection="1">
      <alignment horizontal="center" vertical="center"/>
      <protection locked="0"/>
    </xf>
    <xf numFmtId="0" fontId="62" fillId="2" borderId="11" xfId="0" applyFont="1" applyFill="1" applyBorder="1" applyAlignment="1" applyProtection="1">
      <alignment horizontal="left" vertical="center"/>
      <protection locked="0"/>
    </xf>
    <xf numFmtId="0" fontId="57" fillId="0" borderId="0" xfId="0" applyFont="1" applyAlignment="1" applyProtection="1">
      <alignment horizontal="left" vertical="center"/>
      <protection locked="0"/>
    </xf>
    <xf numFmtId="0" fontId="62" fillId="33" borderId="10" xfId="0" applyFont="1" applyFill="1" applyBorder="1" applyAlignment="1" applyProtection="1">
      <alignment horizontal="left" vertical="center"/>
      <protection locked="0"/>
    </xf>
    <xf numFmtId="0" fontId="62" fillId="2" borderId="10" xfId="0" applyFont="1" applyFill="1" applyBorder="1" applyAlignment="1" applyProtection="1">
      <alignment horizontal="left" vertical="center"/>
      <protection locked="0"/>
    </xf>
    <xf numFmtId="0" fontId="62" fillId="0" borderId="24" xfId="0" applyFont="1" applyBorder="1" applyAlignment="1" applyProtection="1">
      <alignment horizontal="left" vertical="center"/>
      <protection locked="0"/>
    </xf>
    <xf numFmtId="0" fontId="62" fillId="0" borderId="10" xfId="0" applyFont="1" applyBorder="1" applyAlignment="1" applyProtection="1">
      <alignment horizontal="center" vertical="center"/>
      <protection/>
    </xf>
    <xf numFmtId="0" fontId="63" fillId="0" borderId="0" xfId="0" applyFont="1" applyAlignment="1" applyProtection="1">
      <alignment/>
      <protection locked="0"/>
    </xf>
    <xf numFmtId="0" fontId="60" fillId="0" borderId="10" xfId="0" applyFont="1" applyBorder="1" applyAlignment="1">
      <alignment horizontal="center"/>
    </xf>
    <xf numFmtId="0" fontId="56" fillId="0" borderId="10" xfId="0" applyFont="1" applyBorder="1" applyAlignment="1">
      <alignment horizontal="left" vertical="top"/>
    </xf>
    <xf numFmtId="0" fontId="0" fillId="0" borderId="0" xfId="0" applyFont="1" applyAlignment="1" applyProtection="1">
      <alignment/>
      <protection locked="0"/>
    </xf>
    <xf numFmtId="0" fontId="60" fillId="0" borderId="0" xfId="0" applyFont="1" applyFill="1" applyBorder="1" applyAlignment="1">
      <alignment horizontal="left"/>
    </xf>
    <xf numFmtId="0" fontId="0" fillId="0" borderId="0" xfId="0" applyAlignment="1">
      <alignment/>
    </xf>
    <xf numFmtId="0" fontId="56" fillId="0" borderId="0" xfId="0" applyFont="1" applyAlignment="1">
      <alignment/>
    </xf>
    <xf numFmtId="0" fontId="60" fillId="33" borderId="10" xfId="0" applyFont="1" applyFill="1" applyBorder="1" applyAlignment="1" applyProtection="1">
      <alignment horizontal="left"/>
      <protection/>
    </xf>
    <xf numFmtId="0" fontId="60" fillId="33" borderId="10" xfId="0" applyFont="1" applyFill="1" applyBorder="1" applyAlignment="1" applyProtection="1">
      <alignment horizontal="left" wrapText="1"/>
      <protection/>
    </xf>
    <xf numFmtId="0" fontId="56" fillId="0" borderId="0" xfId="0" applyFont="1" applyAlignment="1">
      <alignment/>
    </xf>
    <xf numFmtId="0" fontId="56" fillId="0" borderId="0" xfId="0" applyFont="1" applyAlignment="1" applyProtection="1">
      <alignment vertical="top" wrapText="1"/>
      <protection/>
    </xf>
    <xf numFmtId="0" fontId="0" fillId="0" borderId="0" xfId="0" applyAlignment="1" applyProtection="1">
      <alignment vertical="top" wrapText="1"/>
      <protection/>
    </xf>
    <xf numFmtId="0" fontId="57" fillId="36" borderId="14" xfId="0" applyFont="1" applyFill="1" applyBorder="1" applyAlignment="1" applyProtection="1">
      <alignment/>
      <protection locked="0"/>
    </xf>
    <xf numFmtId="0" fontId="57" fillId="0" borderId="0" xfId="0" applyFont="1" applyAlignment="1" applyProtection="1">
      <alignment/>
      <protection locked="0"/>
    </xf>
    <xf numFmtId="0" fontId="57" fillId="34" borderId="14" xfId="0" applyFont="1" applyFill="1" applyBorder="1" applyAlignment="1" applyProtection="1">
      <alignment wrapText="1"/>
      <protection locked="0"/>
    </xf>
    <xf numFmtId="0" fontId="0" fillId="0" borderId="0" xfId="0" applyAlignment="1">
      <alignment/>
    </xf>
    <xf numFmtId="0" fontId="4" fillId="0" borderId="13" xfId="0" applyFont="1" applyBorder="1" applyAlignment="1" applyProtection="1">
      <alignment vertical="top" wrapText="1"/>
      <protection/>
    </xf>
    <xf numFmtId="0" fontId="4" fillId="0" borderId="15" xfId="0" applyFont="1" applyBorder="1" applyAlignment="1" applyProtection="1">
      <alignment vertical="top" wrapText="1"/>
      <protection/>
    </xf>
    <xf numFmtId="0" fontId="4" fillId="0" borderId="18" xfId="0" applyFont="1" applyBorder="1" applyAlignment="1" applyProtection="1">
      <alignment vertical="top" wrapText="1"/>
      <protection/>
    </xf>
    <xf numFmtId="0" fontId="4" fillId="0" borderId="21" xfId="0" applyFont="1" applyBorder="1" applyAlignment="1" applyProtection="1">
      <alignment vertical="top" wrapText="1"/>
      <protection/>
    </xf>
    <xf numFmtId="0" fontId="4" fillId="0" borderId="13" xfId="0" applyFont="1" applyBorder="1" applyAlignment="1" applyProtection="1">
      <alignment horizontal="left" vertical="top" wrapText="1"/>
      <protection/>
    </xf>
    <xf numFmtId="0" fontId="4" fillId="0" borderId="14" xfId="0" applyFont="1" applyBorder="1" applyAlignment="1" applyProtection="1">
      <alignment horizontal="left" vertical="top" wrapText="1"/>
      <protection/>
    </xf>
    <xf numFmtId="0" fontId="4" fillId="0" borderId="23" xfId="0" applyFont="1" applyBorder="1" applyAlignment="1" applyProtection="1">
      <alignment horizontal="left" vertical="top" wrapText="1"/>
      <protection/>
    </xf>
    <xf numFmtId="0" fontId="4" fillId="0" borderId="15" xfId="0" applyFont="1" applyBorder="1" applyAlignment="1" applyProtection="1">
      <alignment horizontal="left" vertical="top" wrapText="1"/>
      <protection/>
    </xf>
    <xf numFmtId="0" fontId="4" fillId="0" borderId="21" xfId="0" applyFont="1" applyBorder="1" applyAlignment="1" applyProtection="1">
      <alignment horizontal="left" vertical="top" wrapText="1"/>
      <protection/>
    </xf>
    <xf numFmtId="0" fontId="4" fillId="0" borderId="13"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4" fillId="0" borderId="23"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18" xfId="0" applyFont="1" applyBorder="1" applyAlignment="1" applyProtection="1">
      <alignment vertical="top" wrapText="1"/>
      <protection locked="0"/>
    </xf>
    <xf numFmtId="0" fontId="4" fillId="0" borderId="21" xfId="0" applyFont="1" applyBorder="1" applyAlignment="1" applyProtection="1">
      <alignment vertical="top" wrapText="1"/>
      <protection locked="0"/>
    </xf>
    <xf numFmtId="9" fontId="4" fillId="0" borderId="13" xfId="0" applyNumberFormat="1" applyFont="1" applyBorder="1" applyAlignment="1" applyProtection="1" quotePrefix="1">
      <alignment horizontal="center" vertical="center" wrapText="1"/>
      <protection/>
    </xf>
    <xf numFmtId="9" fontId="4" fillId="0" borderId="14" xfId="0" applyNumberFormat="1" applyFont="1" applyBorder="1" applyAlignment="1" applyProtection="1">
      <alignment horizontal="center" vertical="center" wrapText="1"/>
      <protection/>
    </xf>
    <xf numFmtId="9" fontId="4" fillId="0" borderId="13" xfId="0" applyNumberFormat="1" applyFont="1" applyBorder="1" applyAlignment="1" applyProtection="1">
      <alignment horizontal="center" vertical="center" wrapText="1"/>
      <protection/>
    </xf>
    <xf numFmtId="9" fontId="4" fillId="0" borderId="23" xfId="0" applyNumberFormat="1" applyFont="1" applyBorder="1" applyAlignment="1" applyProtection="1">
      <alignment horizontal="center" vertical="center" wrapText="1"/>
      <protection/>
    </xf>
    <xf numFmtId="9" fontId="4" fillId="0" borderId="23" xfId="0" applyNumberFormat="1" applyFont="1" applyBorder="1" applyAlignment="1" applyProtection="1" quotePrefix="1">
      <alignment horizontal="center" vertical="center" wrapText="1"/>
      <protection/>
    </xf>
    <xf numFmtId="9" fontId="4" fillId="0" borderId="15" xfId="0" applyNumberFormat="1" applyFont="1" applyBorder="1" applyAlignment="1" applyProtection="1" quotePrefix="1">
      <alignment horizontal="center" vertical="center" wrapText="1"/>
      <protection/>
    </xf>
    <xf numFmtId="9" fontId="4" fillId="0" borderId="18" xfId="0" applyNumberFormat="1" applyFont="1" applyBorder="1" applyAlignment="1" applyProtection="1" quotePrefix="1">
      <alignment horizontal="center" vertical="center" wrapText="1"/>
      <protection/>
    </xf>
    <xf numFmtId="9" fontId="4" fillId="0" borderId="21" xfId="0" applyNumberFormat="1" applyFont="1" applyBorder="1" applyAlignment="1" applyProtection="1" quotePrefix="1">
      <alignment horizontal="center" vertical="center" wrapText="1"/>
      <protection/>
    </xf>
    <xf numFmtId="0" fontId="57" fillId="2" borderId="25" xfId="0" applyFont="1" applyFill="1" applyBorder="1" applyAlignment="1" applyProtection="1">
      <alignment wrapText="1"/>
      <protection locked="0"/>
    </xf>
    <xf numFmtId="0" fontId="57" fillId="0" borderId="12" xfId="0" applyFont="1" applyFill="1" applyBorder="1" applyAlignment="1" applyProtection="1">
      <alignment horizontal="center"/>
      <protection locked="0"/>
    </xf>
    <xf numFmtId="0" fontId="57" fillId="0" borderId="26" xfId="0" applyFont="1" applyFill="1" applyBorder="1" applyAlignment="1" applyProtection="1">
      <alignment wrapText="1"/>
      <protection locked="0"/>
    </xf>
    <xf numFmtId="0" fontId="57" fillId="0" borderId="25" xfId="0" applyFont="1" applyFill="1" applyBorder="1" applyAlignment="1" applyProtection="1">
      <alignment wrapText="1"/>
      <protection locked="0"/>
    </xf>
    <xf numFmtId="0" fontId="57" fillId="0" borderId="14" xfId="0" applyFont="1" applyFill="1" applyBorder="1" applyAlignment="1" applyProtection="1">
      <alignment wrapText="1"/>
      <protection locked="0"/>
    </xf>
    <xf numFmtId="0" fontId="62" fillId="0" borderId="10" xfId="0" applyFont="1" applyFill="1" applyBorder="1" applyAlignment="1" applyProtection="1">
      <alignment horizontal="left" vertical="center"/>
      <protection locked="0"/>
    </xf>
    <xf numFmtId="0" fontId="62" fillId="0" borderId="0" xfId="0" applyFont="1" applyFill="1" applyAlignment="1" applyProtection="1">
      <alignment horizontal="center" vertical="center"/>
      <protection locked="0"/>
    </xf>
    <xf numFmtId="0" fontId="56" fillId="0" borderId="0" xfId="0" applyFont="1" applyAlignment="1">
      <alignment horizontal="left"/>
    </xf>
    <xf numFmtId="0" fontId="0" fillId="0" borderId="0" xfId="0" applyAlignment="1">
      <alignment/>
    </xf>
    <xf numFmtId="0" fontId="57" fillId="0" borderId="0" xfId="0" applyFont="1" applyAlignment="1" applyProtection="1">
      <alignment/>
      <protection locked="0"/>
    </xf>
    <xf numFmtId="0" fontId="57" fillId="2" borderId="25" xfId="0" applyFont="1" applyFill="1" applyBorder="1" applyAlignment="1" applyProtection="1">
      <alignment wrapText="1"/>
      <protection locked="0"/>
    </xf>
    <xf numFmtId="0" fontId="56" fillId="0" borderId="13" xfId="0" applyFont="1" applyBorder="1" applyAlignment="1">
      <alignment horizontal="left" vertical="top"/>
    </xf>
    <xf numFmtId="0" fontId="56" fillId="0" borderId="14" xfId="0" applyFont="1" applyBorder="1" applyAlignment="1">
      <alignment horizontal="left" vertical="top"/>
    </xf>
    <xf numFmtId="0" fontId="56" fillId="0" borderId="21" xfId="0" applyFont="1" applyBorder="1" applyAlignment="1">
      <alignment horizontal="left" vertical="top"/>
    </xf>
    <xf numFmtId="0" fontId="60" fillId="0" borderId="27" xfId="0" applyFont="1" applyBorder="1" applyAlignment="1">
      <alignment horizontal="center"/>
    </xf>
    <xf numFmtId="0" fontId="0" fillId="0" borderId="13" xfId="0" applyFont="1" applyBorder="1" applyAlignment="1">
      <alignment/>
    </xf>
    <xf numFmtId="0" fontId="60" fillId="0" borderId="28" xfId="0" applyFont="1" applyBorder="1" applyAlignment="1">
      <alignment horizontal="center"/>
    </xf>
    <xf numFmtId="0" fontId="60" fillId="0" borderId="14" xfId="0" applyFont="1" applyBorder="1" applyAlignment="1">
      <alignment horizontal="center"/>
    </xf>
    <xf numFmtId="0" fontId="0" fillId="0" borderId="15" xfId="0" applyFont="1" applyBorder="1" applyAlignment="1">
      <alignment/>
    </xf>
    <xf numFmtId="0" fontId="60" fillId="0" borderId="21" xfId="0" applyFont="1" applyBorder="1" applyAlignment="1">
      <alignment horizontal="center"/>
    </xf>
    <xf numFmtId="0" fontId="60" fillId="0" borderId="15" xfId="0" applyFont="1" applyBorder="1" applyAlignment="1">
      <alignment horizontal="center"/>
    </xf>
    <xf numFmtId="0" fontId="0" fillId="0" borderId="16" xfId="0" applyFont="1" applyBorder="1" applyAlignment="1">
      <alignment horizontal="center"/>
    </xf>
    <xf numFmtId="0" fontId="54" fillId="0" borderId="17" xfId="0" applyFont="1" applyBorder="1" applyAlignment="1">
      <alignment horizontal="center"/>
    </xf>
    <xf numFmtId="0" fontId="56" fillId="0" borderId="11" xfId="0" applyFont="1" applyBorder="1" applyAlignment="1">
      <alignment horizontal="left" vertical="top"/>
    </xf>
    <xf numFmtId="0" fontId="60" fillId="0" borderId="13" xfId="0" applyFont="1" applyBorder="1" applyAlignment="1">
      <alignment horizontal="center"/>
    </xf>
    <xf numFmtId="9" fontId="4" fillId="0" borderId="17" xfId="0" applyNumberFormat="1"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0" borderId="0" xfId="0" applyFont="1" applyBorder="1" applyAlignment="1" applyProtection="1">
      <alignment horizontal="left" wrapText="1"/>
      <protection/>
    </xf>
    <xf numFmtId="0" fontId="4" fillId="0" borderId="0" xfId="0" applyFont="1" applyBorder="1" applyAlignment="1" applyProtection="1">
      <alignment/>
      <protection locked="0"/>
    </xf>
    <xf numFmtId="0" fontId="48" fillId="0" borderId="0" xfId="53" applyBorder="1" applyAlignment="1" applyProtection="1">
      <alignment horizontal="left" wrapText="1"/>
      <protection/>
    </xf>
    <xf numFmtId="0" fontId="48" fillId="0" borderId="0" xfId="53" applyBorder="1" applyAlignment="1" applyProtection="1">
      <alignment vertical="top" wrapText="1"/>
      <protection/>
    </xf>
    <xf numFmtId="0" fontId="56" fillId="0" borderId="0" xfId="0" applyNumberFormat="1" applyFont="1" applyAlignment="1" applyProtection="1">
      <alignment wrapText="1"/>
      <protection/>
    </xf>
    <xf numFmtId="0" fontId="0" fillId="0" borderId="0" xfId="0" applyAlignment="1" applyProtection="1">
      <alignment wrapText="1"/>
      <protection/>
    </xf>
    <xf numFmtId="0" fontId="56" fillId="0" borderId="0" xfId="0" applyFont="1" applyBorder="1" applyAlignment="1" applyProtection="1">
      <alignment vertical="top" wrapText="1"/>
      <protection/>
    </xf>
    <xf numFmtId="0" fontId="56" fillId="0" borderId="0" xfId="0" applyFont="1" applyBorder="1" applyAlignment="1" applyProtection="1">
      <alignment horizontal="left" vertical="top" wrapText="1"/>
      <protection/>
    </xf>
    <xf numFmtId="0" fontId="58" fillId="0" borderId="0" xfId="0" applyFont="1" applyBorder="1" applyAlignment="1" applyProtection="1">
      <alignment/>
      <protection/>
    </xf>
    <xf numFmtId="0" fontId="4" fillId="0" borderId="0" xfId="0" applyFont="1" applyBorder="1" applyAlignment="1" applyProtection="1">
      <alignment horizontal="left" vertical="top" wrapText="1"/>
      <protection/>
    </xf>
    <xf numFmtId="0" fontId="2" fillId="0" borderId="0" xfId="0" applyFont="1" applyFill="1" applyBorder="1" applyAlignment="1" applyProtection="1">
      <alignment wrapText="1"/>
      <protection/>
    </xf>
    <xf numFmtId="0" fontId="0" fillId="0" borderId="0" xfId="0" applyFill="1" applyBorder="1" applyAlignment="1" applyProtection="1">
      <alignment wrapText="1"/>
      <protection/>
    </xf>
    <xf numFmtId="0" fontId="3" fillId="0" borderId="0" xfId="0" applyFont="1" applyAlignment="1" applyProtection="1">
      <alignment vertical="top" wrapText="1"/>
      <protection/>
    </xf>
    <xf numFmtId="0" fontId="0" fillId="0" borderId="0" xfId="0" applyAlignment="1" applyProtection="1">
      <alignment vertical="top" wrapText="1"/>
      <protection/>
    </xf>
    <xf numFmtId="0" fontId="56" fillId="0" borderId="0" xfId="0" applyFont="1" applyBorder="1" applyAlignment="1" applyProtection="1">
      <alignment vertical="top" wrapText="1"/>
      <protection locked="0"/>
    </xf>
    <xf numFmtId="0" fontId="0" fillId="0" borderId="0" xfId="0" applyAlignment="1">
      <alignment vertical="top" wrapText="1"/>
    </xf>
    <xf numFmtId="0" fontId="60" fillId="33" borderId="11" xfId="0" applyFont="1" applyFill="1" applyBorder="1" applyAlignment="1" applyProtection="1">
      <alignment horizontal="left"/>
      <protection/>
    </xf>
    <xf numFmtId="0" fontId="60" fillId="33" borderId="24" xfId="0" applyFont="1" applyFill="1" applyBorder="1" applyAlignment="1" applyProtection="1">
      <alignment horizontal="left"/>
      <protection/>
    </xf>
    <xf numFmtId="0" fontId="60" fillId="33" borderId="27" xfId="0" applyFont="1" applyFill="1" applyBorder="1" applyAlignment="1" applyProtection="1">
      <alignment horizontal="left"/>
      <protection/>
    </xf>
    <xf numFmtId="0" fontId="4" fillId="0" borderId="15" xfId="0" applyFont="1" applyBorder="1" applyAlignment="1" applyProtection="1">
      <alignment vertical="top" wrapText="1"/>
      <protection/>
    </xf>
    <xf numFmtId="0" fontId="4" fillId="0" borderId="18" xfId="0" applyFont="1" applyBorder="1" applyAlignment="1" applyProtection="1">
      <alignment vertical="top" wrapText="1"/>
      <protection/>
    </xf>
    <xf numFmtId="0" fontId="4" fillId="0" borderId="16" xfId="0" applyFont="1" applyBorder="1" applyAlignment="1" applyProtection="1">
      <alignment vertical="top" wrapText="1"/>
      <protection/>
    </xf>
    <xf numFmtId="0" fontId="4" fillId="0" borderId="29" xfId="0" applyFont="1" applyBorder="1" applyAlignment="1" applyProtection="1">
      <alignment vertical="top" wrapText="1"/>
      <protection/>
    </xf>
    <xf numFmtId="0" fontId="64" fillId="0" borderId="0" xfId="0" applyFont="1" applyFill="1" applyBorder="1" applyAlignment="1" applyProtection="1">
      <alignment wrapText="1"/>
      <protection/>
    </xf>
    <xf numFmtId="0" fontId="0" fillId="0" borderId="0" xfId="0" applyAlignment="1">
      <alignment wrapText="1"/>
    </xf>
    <xf numFmtId="0" fontId="56" fillId="0" borderId="0" xfId="0" applyFont="1" applyFill="1" applyBorder="1" applyAlignment="1" applyProtection="1">
      <alignment wrapText="1"/>
      <protection/>
    </xf>
    <xf numFmtId="0" fontId="0" fillId="0" borderId="0" xfId="0" applyAlignment="1">
      <alignment/>
    </xf>
    <xf numFmtId="0" fontId="56" fillId="0" borderId="0" xfId="0" applyNumberFormat="1" applyFont="1" applyFill="1" applyBorder="1" applyAlignment="1" applyProtection="1">
      <alignment wrapText="1"/>
      <protection/>
    </xf>
    <xf numFmtId="0" fontId="56" fillId="0" borderId="0" xfId="0" applyFont="1" applyBorder="1" applyAlignment="1" applyProtection="1">
      <alignment/>
      <protection locked="0"/>
    </xf>
    <xf numFmtId="0" fontId="56" fillId="0" borderId="0" xfId="0" applyFont="1" applyBorder="1" applyAlignment="1" applyProtection="1">
      <alignment wrapText="1"/>
      <protection/>
    </xf>
    <xf numFmtId="0" fontId="62" fillId="0" borderId="29" xfId="0" applyNumberFormat="1" applyFont="1" applyFill="1" applyBorder="1" applyAlignment="1" applyProtection="1">
      <alignment wrapText="1"/>
      <protection locked="0"/>
    </xf>
    <xf numFmtId="0" fontId="0" fillId="0" borderId="29" xfId="0" applyBorder="1" applyAlignment="1">
      <alignment/>
    </xf>
    <xf numFmtId="0" fontId="4" fillId="0" borderId="13" xfId="0" applyFont="1" applyBorder="1" applyAlignment="1" applyProtection="1">
      <alignment horizontal="left" vertical="top" wrapText="1"/>
      <protection/>
    </xf>
    <xf numFmtId="0" fontId="4" fillId="0" borderId="23" xfId="0" applyFont="1" applyBorder="1" applyAlignment="1" applyProtection="1">
      <alignment horizontal="left" vertical="top" wrapText="1"/>
      <protection/>
    </xf>
    <xf numFmtId="0" fontId="4" fillId="0" borderId="14" xfId="0" applyFont="1" applyBorder="1" applyAlignment="1" applyProtection="1">
      <alignment horizontal="left" vertical="top" wrapText="1"/>
      <protection/>
    </xf>
    <xf numFmtId="0" fontId="9" fillId="0" borderId="0" xfId="0" applyFont="1" applyAlignment="1" applyProtection="1">
      <alignment/>
      <protection locked="0"/>
    </xf>
    <xf numFmtId="0" fontId="0" fillId="0" borderId="0" xfId="0" applyFont="1" applyAlignment="1">
      <alignment/>
    </xf>
    <xf numFmtId="0" fontId="62" fillId="0" borderId="0" xfId="0" applyFont="1" applyAlignment="1" applyProtection="1">
      <alignment/>
      <protection locked="0"/>
    </xf>
    <xf numFmtId="0" fontId="57" fillId="0" borderId="0" xfId="0" applyFont="1" applyAlignment="1" applyProtection="1">
      <alignment/>
      <protection locked="0"/>
    </xf>
    <xf numFmtId="0" fontId="57" fillId="2" borderId="26" xfId="0" applyFont="1" applyFill="1" applyBorder="1" applyAlignment="1" applyProtection="1">
      <alignment wrapText="1"/>
      <protection locked="0"/>
    </xf>
    <xf numFmtId="0" fontId="57" fillId="2" borderId="25" xfId="0" applyFont="1" applyFill="1" applyBorder="1" applyAlignment="1" applyProtection="1">
      <alignment wrapText="1"/>
      <protection locked="0"/>
    </xf>
    <xf numFmtId="0" fontId="57" fillId="2" borderId="30" xfId="0" applyFont="1" applyFill="1" applyBorder="1" applyAlignment="1" applyProtection="1">
      <alignment horizontal="left"/>
      <protection locked="0"/>
    </xf>
    <xf numFmtId="0" fontId="57" fillId="2" borderId="31" xfId="0" applyFont="1" applyFill="1" applyBorder="1" applyAlignment="1" applyProtection="1">
      <alignment horizontal="left"/>
      <protection locked="0"/>
    </xf>
    <xf numFmtId="0" fontId="57" fillId="2" borderId="32" xfId="0" applyFont="1" applyFill="1" applyBorder="1" applyAlignment="1" applyProtection="1">
      <alignment horizontal="left"/>
      <protection locked="0"/>
    </xf>
    <xf numFmtId="0" fontId="64" fillId="0" borderId="0" xfId="0" applyFont="1" applyFill="1" applyBorder="1" applyAlignment="1" applyProtection="1">
      <alignment horizontal="left" wrapText="1"/>
      <protection locked="0"/>
    </xf>
    <xf numFmtId="0" fontId="57" fillId="34" borderId="26" xfId="0" applyFont="1" applyFill="1" applyBorder="1" applyAlignment="1" applyProtection="1">
      <alignment wrapText="1"/>
      <protection locked="0"/>
    </xf>
    <xf numFmtId="0" fontId="57" fillId="34" borderId="25" xfId="0" applyFont="1" applyFill="1" applyBorder="1" applyAlignment="1" applyProtection="1">
      <alignment wrapText="1"/>
      <protection locked="0"/>
    </xf>
    <xf numFmtId="0" fontId="56" fillId="0" borderId="11" xfId="0" applyFont="1" applyBorder="1" applyAlignment="1" applyProtection="1">
      <alignment vertical="top" wrapText="1"/>
      <protection/>
    </xf>
    <xf numFmtId="0" fontId="0" fillId="0" borderId="24" xfId="0" applyBorder="1" applyAlignment="1">
      <alignment vertical="top" wrapText="1"/>
    </xf>
    <xf numFmtId="0" fontId="0" fillId="0" borderId="27" xfId="0" applyBorder="1" applyAlignment="1">
      <alignment vertical="top" wrapText="1"/>
    </xf>
    <xf numFmtId="0" fontId="60" fillId="2" borderId="11" xfId="0" applyFont="1" applyFill="1" applyBorder="1" applyAlignment="1" applyProtection="1">
      <alignment vertical="top" wrapText="1"/>
      <protection/>
    </xf>
    <xf numFmtId="0" fontId="60" fillId="2" borderId="24" xfId="0" applyFont="1" applyFill="1" applyBorder="1" applyAlignment="1" applyProtection="1">
      <alignment vertical="top" wrapText="1"/>
      <protection/>
    </xf>
    <xf numFmtId="0" fontId="60" fillId="2" borderId="27" xfId="0" applyFont="1" applyFill="1" applyBorder="1" applyAlignment="1" applyProtection="1">
      <alignment vertical="top" wrapText="1"/>
      <protection/>
    </xf>
    <xf numFmtId="0" fontId="56" fillId="0" borderId="0" xfId="0" applyFont="1" applyFill="1" applyBorder="1" applyAlignment="1">
      <alignment horizontal="left" vertical="top" wrapText="1"/>
    </xf>
    <xf numFmtId="0" fontId="56" fillId="0" borderId="21" xfId="0" applyFont="1" applyBorder="1" applyAlignment="1" applyProtection="1">
      <alignment vertical="top" wrapText="1"/>
      <protection/>
    </xf>
    <xf numFmtId="0" fontId="0" fillId="0" borderId="29" xfId="0" applyBorder="1" applyAlignment="1">
      <alignment vertical="top" wrapText="1"/>
    </xf>
    <xf numFmtId="0" fontId="56" fillId="0" borderId="15" xfId="0" applyFont="1" applyBorder="1" applyAlignment="1" applyProtection="1">
      <alignment vertical="top" wrapText="1"/>
      <protection/>
    </xf>
    <xf numFmtId="0" fontId="0" fillId="0" borderId="16" xfId="0" applyBorder="1" applyAlignment="1">
      <alignment vertical="top" wrapText="1"/>
    </xf>
    <xf numFmtId="0" fontId="0" fillId="0" borderId="28" xfId="0" applyBorder="1" applyAlignment="1">
      <alignment vertical="top" wrapText="1"/>
    </xf>
    <xf numFmtId="0" fontId="56" fillId="0" borderId="0" xfId="0" applyFont="1" applyAlignment="1">
      <alignment wrapText="1"/>
    </xf>
    <xf numFmtId="0" fontId="56" fillId="0" borderId="18" xfId="0" applyFont="1" applyBorder="1" applyAlignment="1" applyProtection="1">
      <alignment vertical="top" wrapText="1"/>
      <protection/>
    </xf>
    <xf numFmtId="0" fontId="0" fillId="0" borderId="0" xfId="0" applyBorder="1" applyAlignment="1">
      <alignment vertical="top" wrapText="1"/>
    </xf>
    <xf numFmtId="0" fontId="65" fillId="0" borderId="0" xfId="0" applyFont="1" applyFill="1" applyBorder="1" applyAlignment="1">
      <alignment horizontal="left" vertical="top" wrapText="1"/>
    </xf>
    <xf numFmtId="0" fontId="56" fillId="0" borderId="18" xfId="0" applyFont="1" applyBorder="1" applyAlignment="1" applyProtection="1" quotePrefix="1">
      <alignment vertical="top" wrapText="1"/>
      <protection/>
    </xf>
    <xf numFmtId="0" fontId="0" fillId="0" borderId="19" xfId="0" applyBorder="1" applyAlignment="1">
      <alignment vertical="top" wrapText="1"/>
    </xf>
    <xf numFmtId="0" fontId="56" fillId="0" borderId="29" xfId="0" applyFont="1" applyBorder="1" applyAlignment="1" applyProtection="1">
      <alignment/>
      <protection locked="0"/>
    </xf>
    <xf numFmtId="0" fontId="0" fillId="0" borderId="29" xfId="0" applyFont="1" applyBorder="1" applyAlignment="1">
      <alignment/>
    </xf>
    <xf numFmtId="0" fontId="64" fillId="0" borderId="0" xfId="0" applyFont="1" applyAlignment="1">
      <alignment horizontal="left" wrapText="1"/>
    </xf>
    <xf numFmtId="0" fontId="0" fillId="0" borderId="0" xfId="0" applyAlignment="1">
      <alignment horizontal="left" wrapText="1"/>
    </xf>
    <xf numFmtId="0" fontId="56" fillId="0" borderId="0" xfId="0" applyFont="1" applyAlignment="1">
      <alignment/>
    </xf>
    <xf numFmtId="0" fontId="66" fillId="0" borderId="0" xfId="0" applyFont="1" applyAlignment="1">
      <alignment horizontal="left" vertical="top" wrapText="1"/>
    </xf>
    <xf numFmtId="0" fontId="66" fillId="0" borderId="0" xfId="0" applyFont="1" applyAlignment="1">
      <alignment horizontal="left"/>
    </xf>
    <xf numFmtId="0" fontId="0" fillId="0" borderId="0" xfId="0" applyFont="1" applyAlignment="1">
      <alignment horizontal="left" vertical="top" wrapText="1"/>
    </xf>
    <xf numFmtId="0" fontId="0" fillId="0" borderId="0" xfId="0" applyFont="1" applyAlignment="1">
      <alignment horizontal="left"/>
    </xf>
    <xf numFmtId="0" fontId="0" fillId="0" borderId="17" xfId="0" applyBorder="1" applyAlignment="1">
      <alignment vertical="top" wrapText="1"/>
    </xf>
    <xf numFmtId="0" fontId="56" fillId="0" borderId="0" xfId="0" applyFont="1" applyAlignment="1" applyProtection="1">
      <alignment/>
      <protection locked="0"/>
    </xf>
    <xf numFmtId="0" fontId="60" fillId="33" borderId="11" xfId="0" applyFont="1" applyFill="1" applyBorder="1" applyAlignment="1" applyProtection="1">
      <alignment/>
      <protection locked="0"/>
    </xf>
    <xf numFmtId="0" fontId="0" fillId="0" borderId="24" xfId="0" applyBorder="1" applyAlignment="1">
      <alignment/>
    </xf>
    <xf numFmtId="0" fontId="0" fillId="0" borderId="27" xfId="0" applyBorder="1" applyAlignment="1">
      <alignment/>
    </xf>
    <xf numFmtId="0" fontId="56" fillId="0" borderId="0" xfId="0" applyFont="1" applyBorder="1" applyAlignment="1" applyProtection="1">
      <alignment wrapText="1"/>
      <protection locked="0"/>
    </xf>
    <xf numFmtId="0" fontId="0" fillId="0" borderId="0" xfId="0" applyFont="1" applyAlignment="1" applyProtection="1">
      <alignment/>
      <protection locked="0"/>
    </xf>
    <xf numFmtId="0" fontId="64" fillId="0" borderId="0" xfId="0" applyFont="1" applyFill="1" applyBorder="1" applyAlignment="1" applyProtection="1">
      <alignment/>
      <protection/>
    </xf>
    <xf numFmtId="0" fontId="67" fillId="0" borderId="0" xfId="0" applyFont="1" applyFill="1" applyAlignment="1" applyProtection="1">
      <alignment/>
      <protection/>
    </xf>
    <xf numFmtId="0" fontId="56" fillId="34" borderId="11" xfId="0" applyFont="1" applyFill="1" applyBorder="1" applyAlignment="1" applyProtection="1">
      <alignment horizontal="left" vertical="top" wrapText="1"/>
      <protection locked="0"/>
    </xf>
    <xf numFmtId="0" fontId="56" fillId="34" borderId="27" xfId="0" applyFont="1" applyFill="1" applyBorder="1" applyAlignment="1" applyProtection="1">
      <alignment horizontal="left" vertical="top" wrapText="1"/>
      <protection locked="0"/>
    </xf>
    <xf numFmtId="0" fontId="0" fillId="0" borderId="0" xfId="0" applyFont="1" applyAlignment="1" applyProtection="1">
      <alignment/>
      <protection/>
    </xf>
    <xf numFmtId="0" fontId="60" fillId="0" borderId="24" xfId="0" applyFont="1" applyBorder="1" applyAlignment="1">
      <alignment horizontal="center"/>
    </xf>
    <xf numFmtId="0" fontId="54" fillId="0" borderId="27" xfId="0" applyFont="1" applyBorder="1" applyAlignment="1">
      <alignment horizontal="center"/>
    </xf>
    <xf numFmtId="0" fontId="56" fillId="0" borderId="11" xfId="0" applyFont="1" applyBorder="1" applyAlignment="1">
      <alignment horizontal="left" vertical="top" wrapText="1"/>
    </xf>
    <xf numFmtId="0" fontId="56" fillId="0" borderId="24" xfId="0" applyFont="1" applyBorder="1" applyAlignment="1">
      <alignment horizontal="left" vertical="top" wrapText="1"/>
    </xf>
    <xf numFmtId="0" fontId="0" fillId="0" borderId="27" xfId="0" applyFont="1" applyBorder="1" applyAlignment="1">
      <alignment horizontal="left" vertical="top" wrapText="1"/>
    </xf>
    <xf numFmtId="0" fontId="60" fillId="0" borderId="11" xfId="0" applyFont="1" applyBorder="1" applyAlignment="1">
      <alignment horizontal="center"/>
    </xf>
    <xf numFmtId="0" fontId="0" fillId="0" borderId="27" xfId="0" applyFont="1" applyBorder="1" applyAlignment="1">
      <alignment horizontal="center"/>
    </xf>
    <xf numFmtId="0" fontId="60" fillId="0" borderId="11" xfId="0" applyFont="1" applyBorder="1" applyAlignment="1">
      <alignment horizontal="center" wrapText="1"/>
    </xf>
    <xf numFmtId="0" fontId="0" fillId="0" borderId="27" xfId="0" applyFont="1" applyBorder="1" applyAlignment="1">
      <alignment wrapText="1"/>
    </xf>
    <xf numFmtId="0" fontId="60" fillId="0" borderId="16" xfId="0" applyFont="1" applyBorder="1" applyAlignment="1">
      <alignment horizontal="center"/>
    </xf>
    <xf numFmtId="0" fontId="54" fillId="0" borderId="17" xfId="0" applyFont="1" applyBorder="1" applyAlignment="1">
      <alignment horizontal="center"/>
    </xf>
    <xf numFmtId="0" fontId="60" fillId="0" borderId="21" xfId="0" applyFont="1" applyBorder="1" applyAlignment="1">
      <alignment horizontal="center"/>
    </xf>
    <xf numFmtId="0" fontId="54" fillId="0" borderId="28" xfId="0" applyFont="1" applyBorder="1" applyAlignment="1">
      <alignment horizontal="center"/>
    </xf>
    <xf numFmtId="0" fontId="56" fillId="0" borderId="21" xfId="0" applyFont="1" applyBorder="1" applyAlignment="1">
      <alignment horizontal="left" vertical="top" wrapText="1"/>
    </xf>
    <xf numFmtId="0" fontId="56" fillId="0" borderId="29" xfId="0" applyFont="1" applyBorder="1" applyAlignment="1">
      <alignment horizontal="left" vertical="top" wrapText="1"/>
    </xf>
    <xf numFmtId="0" fontId="0" fillId="0" borderId="28" xfId="0" applyFont="1" applyBorder="1" applyAlignment="1">
      <alignment horizontal="left" vertical="top" wrapText="1"/>
    </xf>
    <xf numFmtId="0" fontId="0" fillId="0" borderId="28" xfId="0" applyFont="1" applyBorder="1" applyAlignment="1">
      <alignment horizontal="center"/>
    </xf>
    <xf numFmtId="0" fontId="60" fillId="0" borderId="29" xfId="0" applyFont="1" applyBorder="1" applyAlignment="1">
      <alignment horizontal="center"/>
    </xf>
    <xf numFmtId="0" fontId="56" fillId="0" borderId="18" xfId="0" applyFont="1" applyBorder="1" applyAlignment="1">
      <alignment horizontal="left" vertical="top" wrapText="1"/>
    </xf>
    <xf numFmtId="0" fontId="56" fillId="0" borderId="0" xfId="0" applyFont="1" applyBorder="1" applyAlignment="1">
      <alignment horizontal="left" vertical="top" wrapText="1"/>
    </xf>
    <xf numFmtId="0" fontId="0" fillId="0" borderId="19" xfId="0" applyFont="1" applyBorder="1" applyAlignment="1">
      <alignment horizontal="left" vertical="top" wrapText="1"/>
    </xf>
    <xf numFmtId="0" fontId="56" fillId="0" borderId="27" xfId="0" applyFont="1" applyBorder="1" applyAlignment="1">
      <alignment horizontal="left" vertical="top" wrapText="1"/>
    </xf>
    <xf numFmtId="0" fontId="60" fillId="0" borderId="11" xfId="0" applyFont="1" applyBorder="1" applyAlignment="1">
      <alignment horizontal="left" vertical="top"/>
    </xf>
    <xf numFmtId="0" fontId="60" fillId="0" borderId="24" xfId="0" applyFont="1" applyBorder="1" applyAlignment="1">
      <alignment horizontal="left" vertical="top"/>
    </xf>
    <xf numFmtId="0" fontId="60" fillId="0" borderId="27" xfId="0" applyFont="1" applyBorder="1" applyAlignment="1">
      <alignment horizontal="left" vertical="top"/>
    </xf>
    <xf numFmtId="0" fontId="60" fillId="0" borderId="11" xfId="0" applyFont="1" applyBorder="1" applyAlignment="1">
      <alignment/>
    </xf>
    <xf numFmtId="0" fontId="60" fillId="0" borderId="24" xfId="0" applyFont="1" applyBorder="1" applyAlignment="1">
      <alignment/>
    </xf>
    <xf numFmtId="0" fontId="60" fillId="0" borderId="27" xfId="0" applyFont="1" applyBorder="1" applyAlignment="1">
      <alignment/>
    </xf>
    <xf numFmtId="0" fontId="56" fillId="0" borderId="0" xfId="0" applyFont="1" applyBorder="1" applyAlignment="1">
      <alignment/>
    </xf>
    <xf numFmtId="0" fontId="56" fillId="0" borderId="24" xfId="0" applyFont="1" applyBorder="1" applyAlignment="1">
      <alignment horizontal="center"/>
    </xf>
    <xf numFmtId="0" fontId="56" fillId="0" borderId="15" xfId="0" applyFont="1" applyBorder="1" applyAlignment="1">
      <alignment horizontal="left" vertical="top" wrapText="1"/>
    </xf>
    <xf numFmtId="0" fontId="56" fillId="0" borderId="16" xfId="0" applyFont="1" applyBorder="1" applyAlignment="1">
      <alignment horizontal="left" vertical="top" wrapText="1"/>
    </xf>
    <xf numFmtId="0" fontId="0" fillId="0" borderId="17" xfId="0" applyFont="1" applyBorder="1" applyAlignment="1">
      <alignment horizontal="left" vertical="top" wrapText="1"/>
    </xf>
    <xf numFmtId="0" fontId="60" fillId="0" borderId="11" xfId="0" applyFont="1" applyFill="1" applyBorder="1" applyAlignment="1">
      <alignment/>
    </xf>
    <xf numFmtId="0" fontId="60" fillId="0" borderId="27" xfId="0" applyFont="1" applyFill="1" applyBorder="1" applyAlignment="1">
      <alignment/>
    </xf>
    <xf numFmtId="0" fontId="56" fillId="0" borderId="10" xfId="0" applyFont="1" applyBorder="1" applyAlignment="1">
      <alignment horizontal="left" vertical="top" wrapText="1"/>
    </xf>
    <xf numFmtId="0" fontId="56" fillId="0" borderId="24" xfId="0" applyFont="1" applyBorder="1" applyAlignment="1">
      <alignment/>
    </xf>
    <xf numFmtId="0" fontId="56" fillId="0" borderId="27" xfId="0" applyFont="1" applyBorder="1" applyAlignment="1">
      <alignment/>
    </xf>
    <xf numFmtId="0" fontId="56" fillId="0" borderId="13" xfId="0" applyFont="1" applyBorder="1" applyAlignment="1">
      <alignment horizontal="left" vertical="top"/>
    </xf>
    <xf numFmtId="0" fontId="56" fillId="0" borderId="14" xfId="0" applyFont="1" applyBorder="1" applyAlignment="1">
      <alignment horizontal="left" vertical="top"/>
    </xf>
    <xf numFmtId="0" fontId="0" fillId="0" borderId="16" xfId="0" applyFont="1" applyBorder="1" applyAlignment="1">
      <alignment horizontal="left" vertical="top" wrapText="1"/>
    </xf>
    <xf numFmtId="0" fontId="56" fillId="0" borderId="15" xfId="0" applyFont="1" applyBorder="1" applyAlignment="1">
      <alignment horizontal="left" vertical="top"/>
    </xf>
    <xf numFmtId="0" fontId="56" fillId="0" borderId="21" xfId="0" applyFont="1" applyBorder="1" applyAlignment="1">
      <alignment horizontal="left" vertical="top"/>
    </xf>
    <xf numFmtId="0" fontId="56" fillId="0" borderId="0" xfId="0" applyFont="1" applyAlignment="1">
      <alignment vertical="top" wrapText="1"/>
    </xf>
    <xf numFmtId="0" fontId="0" fillId="0" borderId="29" xfId="0" applyFont="1" applyBorder="1" applyAlignment="1">
      <alignment horizontal="left" vertical="top" wrapText="1"/>
    </xf>
    <xf numFmtId="0" fontId="0" fillId="0" borderId="29" xfId="0" applyFont="1" applyBorder="1" applyAlignment="1">
      <alignment horizontal="center"/>
    </xf>
    <xf numFmtId="0" fontId="60" fillId="0" borderId="15" xfId="0" applyFont="1" applyBorder="1" applyAlignment="1">
      <alignment horizontal="center"/>
    </xf>
    <xf numFmtId="0" fontId="0" fillId="0" borderId="17"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ill>
        <patternFill patternType="darkUp">
          <bgColor theme="0" tint="-0.24993999302387238"/>
        </patternFill>
      </fill>
    </dxf>
    <dxf>
      <fill>
        <patternFill patternType="darkUp">
          <bgColor theme="0" tint="-0.24993999302387238"/>
        </patternFill>
      </fill>
    </dxf>
    <dxf>
      <fill>
        <patternFill patternType="darkUp">
          <bgColor theme="0" tint="-0.24993999302387238"/>
        </patternFill>
      </fill>
    </dxf>
    <dxf>
      <fill>
        <patternFill patternType="darkUp">
          <bgColor theme="0" tint="-0.24993999302387238"/>
        </patternFill>
      </fill>
    </dxf>
    <dxf>
      <fill>
        <patternFill patternType="darkUp">
          <bgColor theme="0" tint="-0.24993999302387238"/>
        </patternFill>
      </fill>
    </dxf>
    <dxf>
      <fill>
        <patternFill patternType="darkUp">
          <bgColor theme="0" tint="-0.24993999302387238"/>
        </patternFill>
      </fill>
    </dxf>
    <dxf>
      <fill>
        <patternFill patternType="darkUp">
          <bgColor theme="0" tint="-0.24993999302387238"/>
        </patternFill>
      </fill>
    </dxf>
    <dxf>
      <fill>
        <patternFill patternType="darkUp">
          <bgColor theme="0" tint="-0.24993999302387238"/>
        </patternFill>
      </fill>
    </dxf>
    <dxf>
      <fill>
        <patternFill patternType="darkUp">
          <bgColor theme="0" tint="-0.24993999302387238"/>
        </patternFill>
      </fill>
    </dxf>
    <dxf>
      <fill>
        <patternFill patternType="darkUp">
          <bgColor theme="0" tint="-0.24993999302387238"/>
        </patternFill>
      </fill>
    </dxf>
    <dxf>
      <fill>
        <patternFill patternType="darkUp">
          <bgColor theme="0" tint="-0.24993999302387238"/>
        </patternFill>
      </fill>
    </dxf>
    <dxf>
      <fill>
        <patternFill patternType="darkUp">
          <bgColor theme="0" tint="-0.24993999302387238"/>
        </patternFill>
      </fill>
    </dxf>
    <dxf>
      <fill>
        <patternFill patternType="darkUp">
          <bgColor theme="0" tint="-0.24993999302387238"/>
        </patternFill>
      </fill>
    </dxf>
    <dxf>
      <fill>
        <patternFill patternType="darkUp">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G%20audit%20tool%20template%20April%20201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guidance.nice.org.uk/QS51" TargetMode="External" /><Relationship Id="rId3" Type="http://schemas.openxmlformats.org/officeDocument/2006/relationships/hyperlink" Target="http://pathways.nice.org.uk/pathways/autism" TargetMode="External" /><Relationship Id="rId4" Type="http://schemas.openxmlformats.org/officeDocument/2006/relationships/hyperlink" Target="http://guidance.nice.org.uk/CG128/" TargetMode="External" /><Relationship Id="rId5" Type="http://schemas.openxmlformats.org/officeDocument/2006/relationships/hyperlink" Target="http://guidance.nice.org.uk/CG170" TargetMode="Externa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qip.org.uk/template-clinical-audit-report/"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C22"/>
  <sheetViews>
    <sheetView zoomScalePageLayoutView="0" workbookViewId="0" topLeftCell="A1">
      <selection activeCell="C12" sqref="C12"/>
    </sheetView>
  </sheetViews>
  <sheetFormatPr defaultColWidth="9.140625" defaultRowHeight="15"/>
  <cols>
    <col min="1" max="1" width="24.421875" style="0" bestFit="1" customWidth="1"/>
    <col min="2" max="2" width="66.140625" style="31" customWidth="1"/>
    <col min="3" max="3" width="64.421875" style="0" bestFit="1" customWidth="1"/>
    <col min="5" max="5" width="67.57421875" style="0" customWidth="1"/>
  </cols>
  <sheetData>
    <row r="1" spans="1:3" s="29" customFormat="1" ht="15">
      <c r="A1" s="74" t="s">
        <v>61</v>
      </c>
      <c r="B1" s="74" t="s">
        <v>62</v>
      </c>
      <c r="C1" s="74" t="s">
        <v>60</v>
      </c>
    </row>
    <row r="2" spans="1:3" s="107" customFormat="1" ht="30">
      <c r="A2" s="75" t="s">
        <v>107</v>
      </c>
      <c r="B2" s="76" t="s">
        <v>195</v>
      </c>
      <c r="C2" s="75" t="s">
        <v>140</v>
      </c>
    </row>
    <row r="3" spans="1:3" s="63" customFormat="1" ht="15">
      <c r="A3" s="75" t="s">
        <v>106</v>
      </c>
      <c r="B3" s="76" t="s">
        <v>196</v>
      </c>
      <c r="C3" s="75" t="s">
        <v>138</v>
      </c>
    </row>
    <row r="4" spans="1:3" s="107" customFormat="1" ht="30">
      <c r="A4" s="84" t="s">
        <v>137</v>
      </c>
      <c r="B4" s="76" t="s">
        <v>208</v>
      </c>
      <c r="C4" s="75" t="s">
        <v>141</v>
      </c>
    </row>
    <row r="5" spans="1:3" s="29" customFormat="1" ht="15">
      <c r="A5" s="75" t="s">
        <v>55</v>
      </c>
      <c r="B5" s="76" t="s">
        <v>197</v>
      </c>
      <c r="C5" s="75" t="s">
        <v>70</v>
      </c>
    </row>
    <row r="6" spans="1:3" s="29" customFormat="1" ht="15">
      <c r="A6" s="75" t="s">
        <v>56</v>
      </c>
      <c r="B6" s="76">
        <v>2014</v>
      </c>
      <c r="C6" s="75" t="s">
        <v>70</v>
      </c>
    </row>
    <row r="7" spans="1:3" ht="30">
      <c r="A7" s="75" t="s">
        <v>49</v>
      </c>
      <c r="B7" s="76" t="s">
        <v>206</v>
      </c>
      <c r="C7" s="75" t="s">
        <v>69</v>
      </c>
    </row>
    <row r="8" spans="1:3" s="63" customFormat="1" ht="90.75" customHeight="1">
      <c r="A8" s="70" t="s">
        <v>77</v>
      </c>
      <c r="B8" s="76" t="s">
        <v>207</v>
      </c>
      <c r="C8" s="84" t="s">
        <v>113</v>
      </c>
    </row>
    <row r="9" spans="1:3" ht="48" customHeight="1">
      <c r="A9" s="75" t="s">
        <v>50</v>
      </c>
      <c r="B9" s="76" t="s">
        <v>198</v>
      </c>
      <c r="C9" s="75" t="s">
        <v>69</v>
      </c>
    </row>
    <row r="10" spans="1:3" ht="60">
      <c r="A10" s="75" t="s">
        <v>51</v>
      </c>
      <c r="B10" s="76" t="s">
        <v>209</v>
      </c>
      <c r="C10" s="75" t="s">
        <v>69</v>
      </c>
    </row>
    <row r="11" spans="1:3" ht="45" customHeight="1">
      <c r="A11" s="75" t="s">
        <v>46</v>
      </c>
      <c r="B11" s="76" t="s">
        <v>221</v>
      </c>
      <c r="C11" s="75" t="s">
        <v>69</v>
      </c>
    </row>
    <row r="12" spans="1:3" ht="30">
      <c r="A12" s="75" t="s">
        <v>78</v>
      </c>
      <c r="B12" s="31" t="s">
        <v>239</v>
      </c>
      <c r="C12" s="75" t="s">
        <v>80</v>
      </c>
    </row>
    <row r="13" spans="2:3" ht="15">
      <c r="B13" s="31" t="s">
        <v>237</v>
      </c>
      <c r="C13" s="75" t="s">
        <v>79</v>
      </c>
    </row>
    <row r="14" spans="2:3" ht="30">
      <c r="B14" s="40" t="s">
        <v>236</v>
      </c>
      <c r="C14" s="75" t="s">
        <v>79</v>
      </c>
    </row>
    <row r="15" spans="2:3" ht="30">
      <c r="B15" s="40" t="s">
        <v>238</v>
      </c>
      <c r="C15" s="75" t="s">
        <v>79</v>
      </c>
    </row>
    <row r="16" ht="15.75" thickBot="1"/>
    <row r="17" ht="15">
      <c r="B17" s="77" t="s">
        <v>82</v>
      </c>
    </row>
    <row r="18" s="63" customFormat="1" ht="30">
      <c r="B18" s="78" t="s">
        <v>132</v>
      </c>
    </row>
    <row r="19" ht="30">
      <c r="B19" s="78" t="s">
        <v>83</v>
      </c>
    </row>
    <row r="20" ht="30">
      <c r="B20" s="78" t="s">
        <v>84</v>
      </c>
    </row>
    <row r="21" s="63" customFormat="1" ht="15">
      <c r="B21" s="78" t="s">
        <v>114</v>
      </c>
    </row>
    <row r="22" ht="15.75" thickBot="1">
      <c r="B22" s="79" t="s">
        <v>81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tabSelected="1" zoomScalePageLayoutView="0" workbookViewId="0" topLeftCell="A1">
      <selection activeCell="M10" sqref="M10"/>
    </sheetView>
  </sheetViews>
  <sheetFormatPr defaultColWidth="9.140625" defaultRowHeight="15"/>
  <cols>
    <col min="1" max="16384" width="9.140625" style="107"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22870628" r:id="rId1"/>
  </oleObjects>
</worksheet>
</file>

<file path=xl/worksheets/sheet3.xml><?xml version="1.0" encoding="utf-8"?>
<worksheet xmlns="http://schemas.openxmlformats.org/spreadsheetml/2006/main" xmlns:r="http://schemas.openxmlformats.org/officeDocument/2006/relationships">
  <sheetPr codeName="Sheet11">
    <pageSetUpPr fitToPage="1"/>
  </sheetPr>
  <dimension ref="B1:E40"/>
  <sheetViews>
    <sheetView showGridLines="0" zoomScalePageLayoutView="0" workbookViewId="0" topLeftCell="A1">
      <selection activeCell="A1" sqref="A1"/>
    </sheetView>
  </sheetViews>
  <sheetFormatPr defaultColWidth="9.140625" defaultRowHeight="15"/>
  <cols>
    <col min="1" max="1" width="9.140625" style="6" customWidth="1"/>
    <col min="2" max="2" width="23.7109375" style="6" bestFit="1" customWidth="1"/>
    <col min="3" max="3" width="72.28125" style="7" customWidth="1"/>
    <col min="4" max="16384" width="9.140625" style="6" customWidth="1"/>
  </cols>
  <sheetData>
    <row r="1" spans="2:3" s="2" customFormat="1" ht="52.5" customHeight="1">
      <c r="B1" s="180" t="str">
        <f>'Hidden sheet'!B3&amp;": "&amp;'Hidden sheet'!B4&amp;"clinical audit"</f>
        <v>Autism in children and young people: recognition, referral, diagnosis and management clinical audit</v>
      </c>
      <c r="C1" s="181"/>
    </row>
    <row r="3" spans="2:3" s="4" customFormat="1" ht="29.25" customHeight="1">
      <c r="B3" s="176" t="str">
        <f>"This clinical audit tool can be used to carry out a clinical audit project that aims "&amp;('Hidden sheet'!B7)&amp;"."</f>
        <v>This clinical audit tool can be used to carry out a clinical audit project that aims to improve the recognition, referral, diagnosis and management of autism in children and young people.</v>
      </c>
      <c r="C3" s="176"/>
    </row>
    <row r="4" spans="2:3" s="4" customFormat="1" ht="14.25">
      <c r="B4" s="10"/>
      <c r="C4" s="12"/>
    </row>
    <row r="5" spans="2:3" s="4" customFormat="1" ht="30.75" customHeight="1">
      <c r="B5" s="176" t="s">
        <v>244</v>
      </c>
      <c r="C5" s="176"/>
    </row>
    <row r="6" spans="2:3" s="4" customFormat="1" ht="15.75" customHeight="1">
      <c r="B6" s="173" t="s">
        <v>243</v>
      </c>
      <c r="C6" s="173"/>
    </row>
    <row r="7" spans="2:3" s="4" customFormat="1" ht="17.25" customHeight="1">
      <c r="B7" s="173" t="s">
        <v>245</v>
      </c>
      <c r="C7" s="173"/>
    </row>
    <row r="8" spans="2:3" s="4" customFormat="1" ht="73.5" customHeight="1">
      <c r="B8" s="177" t="s">
        <v>123</v>
      </c>
      <c r="C8" s="177"/>
    </row>
    <row r="9" spans="2:3" s="4" customFormat="1" ht="15" customHeight="1">
      <c r="B9" s="177"/>
      <c r="C9" s="177"/>
    </row>
    <row r="10" spans="2:3" s="4" customFormat="1" ht="45" customHeight="1">
      <c r="B10" s="179" t="s">
        <v>246</v>
      </c>
      <c r="C10" s="179"/>
    </row>
    <row r="11" spans="2:3" s="4" customFormat="1" ht="14.25">
      <c r="B11" s="170"/>
      <c r="C11" s="170"/>
    </row>
    <row r="12" spans="2:4" s="4" customFormat="1" ht="30" customHeight="1">
      <c r="B12" s="172" t="s">
        <v>241</v>
      </c>
      <c r="C12" s="172"/>
      <c r="D12" s="171"/>
    </row>
    <row r="13" spans="2:3" s="4" customFormat="1" ht="26.25" customHeight="1">
      <c r="B13" s="172" t="s">
        <v>242</v>
      </c>
      <c r="C13" s="172"/>
    </row>
    <row r="14" spans="2:3" s="4" customFormat="1" ht="15" customHeight="1">
      <c r="B14" s="177"/>
      <c r="C14" s="177"/>
    </row>
    <row r="15" spans="2:5" s="9" customFormat="1" ht="18">
      <c r="B15" s="178" t="s">
        <v>108</v>
      </c>
      <c r="C15" s="178"/>
      <c r="E15" s="25"/>
    </row>
    <row r="16" s="4" customFormat="1" ht="15" thickBot="1">
      <c r="C16" s="8"/>
    </row>
    <row r="17" spans="2:3" s="4" customFormat="1" ht="60" customHeight="1" thickBot="1">
      <c r="B17" s="23" t="s">
        <v>59</v>
      </c>
      <c r="C17" s="22" t="str">
        <f>"The audit could be carried out in the following services: "&amp;'Hidden sheet'!B9&amp;"."</f>
        <v>The audit could be carried out in the following services: child and adolescent mental health services, specialist autism services, community services, residential services and child health services.</v>
      </c>
    </row>
    <row r="18" spans="2:3" s="4" customFormat="1" ht="75.75" customHeight="1" thickBot="1">
      <c r="B18" s="23" t="s">
        <v>58</v>
      </c>
      <c r="C18" s="22" t="str">
        <f>"The audit should involve clinical and non-clinical stakeholders, who may include "&amp;'Hidden sheet'!B10&amp;"."</f>
        <v>The audit should involve clinical and non-clinical stakeholders, who may include child and adolescent psychologists, child and adolescent psychiatrists, speech and language therapists, occupational therapists, learning disability staff, clinical audit staff, children and young people with autism and their families or carers.</v>
      </c>
    </row>
    <row r="19" spans="2:3" s="4" customFormat="1" ht="47.25" customHeight="1" thickBot="1">
      <c r="B19" s="23" t="s">
        <v>13</v>
      </c>
      <c r="C19" s="18" t="str">
        <f>"The audit sample should include "&amp;'Hidden sheet'!B11&amp;"."</f>
        <v>The audit sample should include children and young people from birth up to 19 years who are known to have or are suspected of having autism. The ICD-10 code F84.0 Autistic disorder could be used to help obtain the sample.</v>
      </c>
    </row>
    <row r="20" spans="2:3" s="4" customFormat="1" ht="14.25">
      <c r="B20" s="10"/>
      <c r="C20" s="11"/>
    </row>
    <row r="21" spans="2:3" s="4" customFormat="1" ht="18">
      <c r="B21" s="178" t="s">
        <v>75</v>
      </c>
      <c r="C21" s="178"/>
    </row>
    <row r="22" s="4" customFormat="1" ht="15" thickBot="1"/>
    <row r="23" spans="2:3" s="4" customFormat="1" ht="100.5" thickBot="1">
      <c r="B23" s="23" t="s">
        <v>111</v>
      </c>
      <c r="C23" s="18" t="s">
        <v>133</v>
      </c>
    </row>
    <row r="24" spans="2:3" s="4" customFormat="1" ht="30" customHeight="1" thickBot="1">
      <c r="B24" s="24" t="s">
        <v>116</v>
      </c>
      <c r="C24" s="20" t="s">
        <v>112</v>
      </c>
    </row>
    <row r="25" spans="2:3" s="4" customFormat="1" ht="30" customHeight="1" thickBot="1">
      <c r="B25" s="24" t="s">
        <v>117</v>
      </c>
      <c r="C25" s="20" t="s">
        <v>134</v>
      </c>
    </row>
    <row r="26" spans="2:3" s="4" customFormat="1" ht="57.75" thickBot="1">
      <c r="B26" s="24" t="s">
        <v>118</v>
      </c>
      <c r="C26" s="20" t="s">
        <v>135</v>
      </c>
    </row>
    <row r="27" spans="2:3" s="4" customFormat="1" ht="57.75" thickBot="1">
      <c r="B27" s="24" t="s">
        <v>42</v>
      </c>
      <c r="C27" s="18" t="s">
        <v>136</v>
      </c>
    </row>
    <row r="28" spans="2:3" s="4" customFormat="1" ht="30" customHeight="1" thickBot="1">
      <c r="B28" s="23" t="s">
        <v>110</v>
      </c>
      <c r="C28" s="21" t="s">
        <v>109</v>
      </c>
    </row>
    <row r="29" spans="2:3" s="4" customFormat="1" ht="14.25">
      <c r="B29" s="10"/>
      <c r="C29" s="12"/>
    </row>
    <row r="30" spans="2:3" s="4" customFormat="1" ht="30" customHeight="1">
      <c r="B30" s="184" t="s">
        <v>76</v>
      </c>
      <c r="C30" s="185"/>
    </row>
    <row r="31" spans="2:3" s="4" customFormat="1" ht="15">
      <c r="B31" s="184" t="str">
        <f>'Hidden sheet'!B12</f>
        <v>Marios Adamou, Consultant Psychiatrist, South West Yorkshire Partnership NHS Foundation Trust</v>
      </c>
      <c r="C31" s="185"/>
    </row>
    <row r="32" spans="2:3" s="4" customFormat="1" ht="15">
      <c r="B32" s="184" t="str">
        <f>'Hidden sheet'!B13</f>
        <v>Elaine Dower, Assurance and Development Specialist, 360 Assurance</v>
      </c>
      <c r="C32" s="185"/>
    </row>
    <row r="33" spans="2:3" s="4" customFormat="1" ht="15" customHeight="1">
      <c r="B33" s="184" t="str">
        <f>'Hidden sheet'!B14</f>
        <v>Sulan Gingell, Senior Quality and Audit Facilitator, Oxleas NHS Foundation Trust</v>
      </c>
      <c r="C33" s="185"/>
    </row>
    <row r="34" spans="2:3" s="4" customFormat="1" ht="15" customHeight="1">
      <c r="B34" s="184" t="str">
        <f>'Hidden sheet'!B15</f>
        <v>Angela Hassiotis, Consultant Psychiatrist, Intellectual Disability and NICE Fellow, Camden &amp; Islington Foundation Trust</v>
      </c>
      <c r="C34" s="185"/>
    </row>
    <row r="35" spans="2:3" s="4" customFormat="1" ht="14.25">
      <c r="B35" s="10"/>
      <c r="C35" s="12"/>
    </row>
    <row r="36" spans="2:3" ht="30" customHeight="1">
      <c r="B36" s="182" t="s">
        <v>142</v>
      </c>
      <c r="C36" s="183"/>
    </row>
    <row r="37" spans="2:3" ht="15" customHeight="1">
      <c r="B37" s="112"/>
      <c r="C37" s="113"/>
    </row>
    <row r="38" spans="2:3" ht="72" customHeight="1">
      <c r="B38" s="174" t="s">
        <v>128</v>
      </c>
      <c r="C38" s="175"/>
    </row>
    <row r="39" ht="15">
      <c r="B39" s="2"/>
    </row>
    <row r="40" spans="2:3" ht="45" customHeight="1">
      <c r="B40" s="174" t="str">
        <f>"© National Institute for Health and Care Excellence, "&amp;'Hidden sheet'!B6&amp;". All rights reserved. This material may be freely reproduced for educational and not-for-profit purposes. No reproduction by or for commercial organisations, or for commercial purposes, is allowed without the express written permission of NICE."</f>
        <v>© National Institute for Health and Care Excellence, 2014. All rights reserved. This material may be freely reproduced for educational and not-for-profit purposes. No reproduction by or for commercial organisations, or for commercial purposes, is allowed without the express written permission of NICE.</v>
      </c>
      <c r="C40" s="175"/>
    </row>
  </sheetData>
  <sheetProtection formatCells="0" formatRows="0" insertRows="0" deleteRows="0"/>
  <mergeCells count="21">
    <mergeCell ref="B12:C12"/>
    <mergeCell ref="B38:C38"/>
    <mergeCell ref="B7:C7"/>
    <mergeCell ref="B1:C1"/>
    <mergeCell ref="B21:C21"/>
    <mergeCell ref="B36:C36"/>
    <mergeCell ref="B30:C30"/>
    <mergeCell ref="B33:C33"/>
    <mergeCell ref="B34:C34"/>
    <mergeCell ref="B32:C32"/>
    <mergeCell ref="B31:C31"/>
    <mergeCell ref="B13:C13"/>
    <mergeCell ref="B6:C6"/>
    <mergeCell ref="B40:C40"/>
    <mergeCell ref="B3:C3"/>
    <mergeCell ref="B8:C8"/>
    <mergeCell ref="B15:C15"/>
    <mergeCell ref="B9:C9"/>
    <mergeCell ref="B10:C10"/>
    <mergeCell ref="B14:C14"/>
    <mergeCell ref="B5:C5"/>
  </mergeCells>
  <hyperlinks>
    <hyperlink ref="C28" r:id="rId1" display="To ask a question about this clinical audit tool, or to provide feedback to help inform the development of future tools, please email auditsupport@nice.org.uk."/>
    <hyperlink ref="B12:C12" r:id="rId2" display="NICE has developed a Quality Standard for Autism (QS51), which covers autism in children, young people and adults, including both health and social care services."/>
    <hyperlink ref="B13:C13" r:id="rId3" display="Other relevant NICE guidance can be found through NICE Pathways."/>
    <hyperlink ref="B6:C6" r:id="rId4" display="Autism in children and young people (CG128)"/>
    <hyperlink ref="B7:C7" r:id="rId5" display="Autism: management of autism in children and young people NICE clinical guideline 170 (2013)"/>
  </hyperlinks>
  <printOptions/>
  <pageMargins left="0.7086614173228347" right="0.7086614173228347" top="0.7480314960629921" bottom="0.7480314960629921" header="0.31496062992125984" footer="0.31496062992125984"/>
  <pageSetup fitToHeight="2" fitToWidth="1" horizontalDpi="600" verticalDpi="600" orientation="portrait" paperSize="9" scale="90" r:id="rId6"/>
  <ignoredErrors>
    <ignoredError sqref="B31:B34" unlockedFormula="1"/>
  </ignoredErrors>
</worksheet>
</file>

<file path=xl/worksheets/sheet4.xml><?xml version="1.0" encoding="utf-8"?>
<worksheet xmlns="http://schemas.openxmlformats.org/spreadsheetml/2006/main" xmlns:r="http://schemas.openxmlformats.org/officeDocument/2006/relationships">
  <sheetPr codeName="Sheet3">
    <pageSetUpPr fitToPage="1"/>
  </sheetPr>
  <dimension ref="B1:J46"/>
  <sheetViews>
    <sheetView showGridLines="0" zoomScale="90" zoomScaleNormal="90" zoomScalePageLayoutView="0" workbookViewId="0" topLeftCell="A1">
      <selection activeCell="A1" sqref="A1"/>
    </sheetView>
  </sheetViews>
  <sheetFormatPr defaultColWidth="9.140625" defaultRowHeight="15"/>
  <cols>
    <col min="1" max="1" width="9.140625" style="2" customWidth="1"/>
    <col min="2" max="2" width="52.57421875" style="2" customWidth="1"/>
    <col min="3" max="3" width="19.140625" style="2" customWidth="1"/>
    <col min="4" max="4" width="35.7109375" style="2" customWidth="1"/>
    <col min="5" max="5" width="40.7109375" style="2" customWidth="1"/>
    <col min="6" max="6" width="15.421875" style="2" customWidth="1"/>
    <col min="7" max="16384" width="9.140625" style="2" customWidth="1"/>
  </cols>
  <sheetData>
    <row r="1" spans="2:6" ht="46.5" customHeight="1">
      <c r="B1" s="193" t="str">
        <f>"Standards for "&amp;Introduction!B1</f>
        <v>Standards for Autism in children and young people: recognition, referral, diagnosis and management clinical audit</v>
      </c>
      <c r="C1" s="194"/>
      <c r="D1" s="194"/>
      <c r="E1" s="194"/>
      <c r="F1" s="194"/>
    </row>
    <row r="2" s="4" customFormat="1" ht="14.25"/>
    <row r="3" spans="2:6" s="4" customFormat="1" ht="15" customHeight="1">
      <c r="B3" s="195" t="str">
        <f>"The audit standards are based on the NICE guidelines for "&amp;'Hidden sheet'!B3&amp;"."</f>
        <v>The audit standards are based on the NICE guidelines for Autism in children and young people.</v>
      </c>
      <c r="C3" s="195"/>
      <c r="D3" s="195"/>
      <c r="E3" s="195"/>
      <c r="F3" s="196"/>
    </row>
    <row r="4" spans="2:6" s="4" customFormat="1" ht="15">
      <c r="B4" s="198"/>
      <c r="C4" s="196"/>
      <c r="D4" s="196"/>
      <c r="E4" s="196"/>
      <c r="F4" s="196"/>
    </row>
    <row r="5" spans="2:6" s="4" customFormat="1" ht="45" customHeight="1">
      <c r="B5" s="199" t="str">
        <f>'Hidden sheet'!B8</f>
        <v>When deciding on the areas of the NICE clinical guidelines and recommendations to be included in the audit tool, we considered the clinical issues covered by the guidelines, key priorities for implementation and potential challenges of collecting data for a retrospective audit of patient records. There may be other recommendations in the guidelines suitable for developing audit standards or an audit project.</v>
      </c>
      <c r="C5" s="175"/>
      <c r="D5" s="175"/>
      <c r="E5" s="175"/>
      <c r="F5" s="175"/>
    </row>
    <row r="6" spans="2:6" s="4" customFormat="1" ht="15">
      <c r="B6" s="198"/>
      <c r="C6" s="196"/>
      <c r="D6" s="196"/>
      <c r="E6" s="196"/>
      <c r="F6" s="196"/>
    </row>
    <row r="7" spans="2:6" s="4" customFormat="1" ht="27.75" customHeight="1">
      <c r="B7" s="195" t="s">
        <v>124</v>
      </c>
      <c r="C7" s="195"/>
      <c r="D7" s="195"/>
      <c r="E7" s="195"/>
      <c r="F7" s="196"/>
    </row>
    <row r="8" spans="2:6" s="4" customFormat="1" ht="15">
      <c r="B8" s="198"/>
      <c r="C8" s="196"/>
      <c r="D8" s="196"/>
      <c r="E8" s="196"/>
      <c r="F8" s="196"/>
    </row>
    <row r="9" spans="2:6" s="4" customFormat="1" ht="15" customHeight="1">
      <c r="B9" s="197" t="s">
        <v>144</v>
      </c>
      <c r="C9" s="197"/>
      <c r="D9" s="197"/>
      <c r="E9" s="197"/>
      <c r="F9" s="196"/>
    </row>
    <row r="10" spans="2:6" s="4" customFormat="1" ht="15.75" thickBot="1">
      <c r="B10" s="200"/>
      <c r="C10" s="201"/>
      <c r="D10" s="201"/>
      <c r="E10" s="201"/>
      <c r="F10" s="201"/>
    </row>
    <row r="11" spans="2:6" ht="60.75" thickBot="1">
      <c r="B11" s="109" t="s">
        <v>71</v>
      </c>
      <c r="C11" s="110" t="s">
        <v>16</v>
      </c>
      <c r="D11" s="109" t="s">
        <v>0</v>
      </c>
      <c r="E11" s="109" t="s">
        <v>17</v>
      </c>
      <c r="F11" s="110" t="s">
        <v>67</v>
      </c>
    </row>
    <row r="12" spans="2:6" ht="15.75" thickBot="1">
      <c r="B12" s="186" t="s">
        <v>156</v>
      </c>
      <c r="C12" s="187"/>
      <c r="D12" s="187"/>
      <c r="E12" s="187"/>
      <c r="F12" s="188"/>
    </row>
    <row r="13" spans="2:10" ht="36" customHeight="1" thickBot="1">
      <c r="B13" s="118" t="s">
        <v>226</v>
      </c>
      <c r="C13" s="122" t="s">
        <v>173</v>
      </c>
      <c r="D13" s="127" t="s">
        <v>145</v>
      </c>
      <c r="E13" s="22" t="s">
        <v>145</v>
      </c>
      <c r="F13" s="122">
        <v>1</v>
      </c>
      <c r="J13" s="2" t="s">
        <v>143</v>
      </c>
    </row>
    <row r="14" spans="2:6" ht="21.75" customHeight="1">
      <c r="B14" s="119" t="s">
        <v>227</v>
      </c>
      <c r="C14" s="202" t="s">
        <v>174</v>
      </c>
      <c r="D14" s="127" t="s">
        <v>145</v>
      </c>
      <c r="E14" s="189" t="s">
        <v>214</v>
      </c>
      <c r="F14" s="122" t="s">
        <v>199</v>
      </c>
    </row>
    <row r="15" spans="2:6" ht="30" customHeight="1">
      <c r="B15" s="120" t="s">
        <v>146</v>
      </c>
      <c r="C15" s="203"/>
      <c r="D15" s="129"/>
      <c r="E15" s="190"/>
      <c r="F15" s="124"/>
    </row>
    <row r="16" spans="2:6" ht="28.5">
      <c r="B16" s="120" t="s">
        <v>210</v>
      </c>
      <c r="C16" s="203"/>
      <c r="D16" s="129"/>
      <c r="E16" s="190"/>
      <c r="F16" s="124"/>
    </row>
    <row r="17" spans="2:6" ht="42.75">
      <c r="B17" s="120" t="s">
        <v>147</v>
      </c>
      <c r="C17" s="203"/>
      <c r="D17" s="129"/>
      <c r="E17" s="190"/>
      <c r="F17" s="124"/>
    </row>
    <row r="18" spans="2:6" ht="57">
      <c r="B18" s="120" t="s">
        <v>148</v>
      </c>
      <c r="C18" s="203"/>
      <c r="D18" s="129"/>
      <c r="E18" s="190"/>
      <c r="F18" s="124"/>
    </row>
    <row r="19" spans="2:6" ht="28.5">
      <c r="B19" s="120" t="s">
        <v>149</v>
      </c>
      <c r="C19" s="203"/>
      <c r="D19" s="129"/>
      <c r="E19" s="190"/>
      <c r="F19" s="124"/>
    </row>
    <row r="20" spans="2:6" ht="15.75" customHeight="1">
      <c r="B20" s="120" t="s">
        <v>150</v>
      </c>
      <c r="C20" s="203"/>
      <c r="D20" s="129"/>
      <c r="E20" s="190"/>
      <c r="F20" s="124"/>
    </row>
    <row r="21" spans="2:6" ht="15.75" customHeight="1">
      <c r="B21" s="120" t="s">
        <v>151</v>
      </c>
      <c r="C21" s="203"/>
      <c r="D21" s="129"/>
      <c r="E21" s="190"/>
      <c r="F21" s="124"/>
    </row>
    <row r="22" spans="2:6" ht="28.5">
      <c r="B22" s="120" t="s">
        <v>222</v>
      </c>
      <c r="C22" s="203"/>
      <c r="D22" s="129"/>
      <c r="E22" s="190"/>
      <c r="F22" s="124"/>
    </row>
    <row r="23" spans="2:6" ht="55.5" customHeight="1">
      <c r="B23" s="120" t="s">
        <v>152</v>
      </c>
      <c r="C23" s="203"/>
      <c r="D23" s="129"/>
      <c r="E23" s="190"/>
      <c r="F23" s="124"/>
    </row>
    <row r="24" spans="2:6" ht="29.25" thickBot="1">
      <c r="B24" s="120" t="s">
        <v>211</v>
      </c>
      <c r="C24" s="204"/>
      <c r="D24" s="129"/>
      <c r="E24" s="190"/>
      <c r="F24" s="124"/>
    </row>
    <row r="25" spans="2:6" ht="15.75" customHeight="1">
      <c r="B25" s="119" t="s">
        <v>228</v>
      </c>
      <c r="C25" s="202" t="s">
        <v>175</v>
      </c>
      <c r="D25" s="130" t="s">
        <v>145</v>
      </c>
      <c r="E25" s="119" t="s">
        <v>145</v>
      </c>
      <c r="F25" s="122" t="s">
        <v>200</v>
      </c>
    </row>
    <row r="26" spans="2:6" ht="42.75" customHeight="1">
      <c r="B26" s="120" t="s">
        <v>212</v>
      </c>
      <c r="C26" s="203"/>
      <c r="D26" s="131"/>
      <c r="E26" s="120"/>
      <c r="F26" s="124"/>
    </row>
    <row r="27" spans="2:6" ht="26.25" customHeight="1">
      <c r="B27" s="120" t="s">
        <v>213</v>
      </c>
      <c r="C27" s="203"/>
      <c r="D27" s="131"/>
      <c r="E27" s="120"/>
      <c r="F27" s="124"/>
    </row>
    <row r="28" spans="2:6" ht="29.25" thickBot="1">
      <c r="B28" s="121" t="s">
        <v>223</v>
      </c>
      <c r="C28" s="204"/>
      <c r="D28" s="132"/>
      <c r="E28" s="121"/>
      <c r="F28" s="123"/>
    </row>
    <row r="29" spans="2:6" ht="15.75" thickBot="1">
      <c r="B29" s="186" t="s">
        <v>155</v>
      </c>
      <c r="C29" s="187"/>
      <c r="D29" s="187"/>
      <c r="E29" s="187"/>
      <c r="F29" s="188"/>
    </row>
    <row r="30" spans="2:6" ht="28.5">
      <c r="B30" s="119" t="s">
        <v>229</v>
      </c>
      <c r="C30" s="125" t="s">
        <v>176</v>
      </c>
      <c r="D30" s="127" t="s">
        <v>145</v>
      </c>
      <c r="E30" s="191" t="s">
        <v>154</v>
      </c>
      <c r="F30" s="122" t="s">
        <v>201</v>
      </c>
    </row>
    <row r="31" spans="2:6" ht="33.75" customHeight="1" thickBot="1">
      <c r="B31" s="121" t="s">
        <v>153</v>
      </c>
      <c r="C31" s="126"/>
      <c r="D31" s="128"/>
      <c r="E31" s="192"/>
      <c r="F31" s="123"/>
    </row>
    <row r="32" spans="2:6" ht="29.25" thickBot="1">
      <c r="B32" s="22" t="s">
        <v>230</v>
      </c>
      <c r="C32" s="34" t="s">
        <v>177</v>
      </c>
      <c r="D32" s="35" t="s">
        <v>145</v>
      </c>
      <c r="E32" s="22" t="s">
        <v>145</v>
      </c>
      <c r="F32" s="34">
        <v>18</v>
      </c>
    </row>
    <row r="33" spans="2:6" ht="72" thickBot="1">
      <c r="B33" s="22" t="s">
        <v>231</v>
      </c>
      <c r="C33" s="34" t="s">
        <v>178</v>
      </c>
      <c r="D33" s="35" t="s">
        <v>145</v>
      </c>
      <c r="E33" s="22" t="s">
        <v>145</v>
      </c>
      <c r="F33" s="34">
        <v>19</v>
      </c>
    </row>
    <row r="34" spans="2:6" ht="15.75" thickBot="1">
      <c r="B34" s="186" t="s">
        <v>170</v>
      </c>
      <c r="C34" s="187"/>
      <c r="D34" s="187"/>
      <c r="E34" s="187"/>
      <c r="F34" s="188"/>
    </row>
    <row r="35" spans="2:6" ht="214.5" thickBot="1">
      <c r="B35" s="22" t="s">
        <v>232</v>
      </c>
      <c r="C35" s="34" t="s">
        <v>179</v>
      </c>
      <c r="D35" s="35" t="s">
        <v>145</v>
      </c>
      <c r="E35" s="22" t="s">
        <v>224</v>
      </c>
      <c r="F35" s="34">
        <v>20</v>
      </c>
    </row>
    <row r="36" spans="2:6" ht="15.75" thickBot="1">
      <c r="B36" s="186" t="s">
        <v>183</v>
      </c>
      <c r="C36" s="187"/>
      <c r="D36" s="187"/>
      <c r="E36" s="187"/>
      <c r="F36" s="188"/>
    </row>
    <row r="37" spans="2:6" ht="375" customHeight="1" thickBot="1">
      <c r="B37" s="22" t="s">
        <v>233</v>
      </c>
      <c r="C37" s="34" t="s">
        <v>180</v>
      </c>
      <c r="D37" s="35" t="s">
        <v>145</v>
      </c>
      <c r="E37" s="22" t="s">
        <v>171</v>
      </c>
      <c r="F37" s="34">
        <v>21</v>
      </c>
    </row>
    <row r="38" spans="2:6" ht="43.5" thickBot="1">
      <c r="B38" s="22" t="s">
        <v>234</v>
      </c>
      <c r="C38" s="34" t="s">
        <v>181</v>
      </c>
      <c r="D38" s="35" t="s">
        <v>145</v>
      </c>
      <c r="E38" s="22" t="s">
        <v>145</v>
      </c>
      <c r="F38" s="34" t="s">
        <v>202</v>
      </c>
    </row>
    <row r="39" spans="2:6" ht="72" thickBot="1">
      <c r="B39" s="22" t="s">
        <v>240</v>
      </c>
      <c r="C39" s="34" t="s">
        <v>182</v>
      </c>
      <c r="D39" s="35" t="s">
        <v>145</v>
      </c>
      <c r="E39" s="22" t="s">
        <v>145</v>
      </c>
      <c r="F39" s="34" t="s">
        <v>203</v>
      </c>
    </row>
    <row r="40" spans="2:6" ht="29.25" thickBot="1">
      <c r="B40" s="22" t="s">
        <v>172</v>
      </c>
      <c r="C40" s="34" t="s">
        <v>182</v>
      </c>
      <c r="D40" s="35" t="s">
        <v>145</v>
      </c>
      <c r="E40" s="22" t="s">
        <v>145</v>
      </c>
      <c r="F40" s="34" t="s">
        <v>204</v>
      </c>
    </row>
    <row r="41" spans="2:6" ht="29.25" thickBot="1">
      <c r="B41" s="22" t="s">
        <v>225</v>
      </c>
      <c r="C41" s="34" t="s">
        <v>182</v>
      </c>
      <c r="D41" s="35" t="s">
        <v>145</v>
      </c>
      <c r="E41" s="22" t="s">
        <v>145</v>
      </c>
      <c r="F41" s="34" t="s">
        <v>205</v>
      </c>
    </row>
    <row r="42" spans="2:6" ht="43.5" thickBot="1">
      <c r="B42" s="19" t="s">
        <v>22</v>
      </c>
      <c r="C42" s="26" t="s">
        <v>122</v>
      </c>
      <c r="D42" s="19" t="s">
        <v>23</v>
      </c>
      <c r="E42" s="19" t="s">
        <v>24</v>
      </c>
      <c r="F42" s="26" t="s">
        <v>63</v>
      </c>
    </row>
    <row r="43" spans="2:6" ht="43.5" thickBot="1">
      <c r="B43" s="19" t="s">
        <v>22</v>
      </c>
      <c r="C43" s="26" t="s">
        <v>122</v>
      </c>
      <c r="D43" s="19" t="s">
        <v>23</v>
      </c>
      <c r="E43" s="19" t="s">
        <v>24</v>
      </c>
      <c r="F43" s="26" t="s">
        <v>63</v>
      </c>
    </row>
    <row r="44" spans="2:6" ht="43.5" thickBot="1">
      <c r="B44" s="19" t="s">
        <v>22</v>
      </c>
      <c r="C44" s="26" t="s">
        <v>122</v>
      </c>
      <c r="D44" s="19" t="s">
        <v>23</v>
      </c>
      <c r="E44" s="19" t="s">
        <v>24</v>
      </c>
      <c r="F44" s="26" t="s">
        <v>63</v>
      </c>
    </row>
    <row r="45" spans="2:6" ht="43.5" thickBot="1">
      <c r="B45" s="19" t="s">
        <v>22</v>
      </c>
      <c r="C45" s="26" t="s">
        <v>122</v>
      </c>
      <c r="D45" s="19" t="s">
        <v>23</v>
      </c>
      <c r="E45" s="19" t="s">
        <v>24</v>
      </c>
      <c r="F45" s="26" t="s">
        <v>63</v>
      </c>
    </row>
    <row r="46" spans="2:6" ht="43.5" thickBot="1">
      <c r="B46" s="19" t="s">
        <v>22</v>
      </c>
      <c r="C46" s="26" t="s">
        <v>122</v>
      </c>
      <c r="D46" s="19" t="s">
        <v>23</v>
      </c>
      <c r="E46" s="19" t="s">
        <v>24</v>
      </c>
      <c r="F46" s="26" t="s">
        <v>63</v>
      </c>
    </row>
  </sheetData>
  <sheetProtection formatCells="0" formatColumns="0" formatRows="0" insertColumns="0" insertRows="0" deleteColumns="0" deleteRows="0" sort="0" autoFilter="0"/>
  <mergeCells count="17">
    <mergeCell ref="B34:F34"/>
    <mergeCell ref="B6:F6"/>
    <mergeCell ref="B8:F8"/>
    <mergeCell ref="B12:F12"/>
    <mergeCell ref="B10:F10"/>
    <mergeCell ref="C14:C24"/>
    <mergeCell ref="C25:C28"/>
    <mergeCell ref="B36:F36"/>
    <mergeCell ref="E14:E24"/>
    <mergeCell ref="E30:E31"/>
    <mergeCell ref="B29:F29"/>
    <mergeCell ref="B1:F1"/>
    <mergeCell ref="B3:F3"/>
    <mergeCell ref="B7:F7"/>
    <mergeCell ref="B9:F9"/>
    <mergeCell ref="B4:F4"/>
    <mergeCell ref="B5:F5"/>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codeName="Sheet4">
    <pageSetUpPr fitToPage="1"/>
  </sheetPr>
  <dimension ref="B1:AO96"/>
  <sheetViews>
    <sheetView showGridLines="0" view="pageBreakPreview" zoomScaleNormal="80" zoomScaleSheetLayoutView="100" zoomScalePageLayoutView="0" workbookViewId="0" topLeftCell="A1">
      <pane xSplit="5" ySplit="6" topLeftCell="F7" activePane="bottomRight" state="frozen"/>
      <selection pane="topLeft" activeCell="A1" sqref="A1"/>
      <selection pane="topRight" activeCell="E1" sqref="E1"/>
      <selection pane="bottomLeft" activeCell="A6" sqref="A6"/>
      <selection pane="bottomRight" activeCell="A1" sqref="A1"/>
    </sheetView>
  </sheetViews>
  <sheetFormatPr defaultColWidth="9.140625" defaultRowHeight="15"/>
  <cols>
    <col min="1" max="1" width="9.140625" style="2" customWidth="1"/>
    <col min="2" max="2" width="13.421875" style="44" customWidth="1"/>
    <col min="3" max="3" width="9.140625" style="13" customWidth="1"/>
    <col min="4" max="4" width="15.00390625" style="2" customWidth="1"/>
    <col min="5" max="5" width="23.421875" style="2" customWidth="1"/>
    <col min="6" max="6" width="22.7109375" style="2" customWidth="1"/>
    <col min="7" max="7" width="27.7109375" style="2" customWidth="1"/>
    <col min="8" max="8" width="32.140625" style="2" customWidth="1"/>
    <col min="9" max="9" width="33.57421875" style="2" customWidth="1"/>
    <col min="10" max="10" width="36.57421875" style="2" customWidth="1"/>
    <col min="11" max="11" width="22.7109375" style="2" customWidth="1"/>
    <col min="12" max="12" width="14.8515625" style="2" customWidth="1"/>
    <col min="13" max="14" width="22.7109375" style="2" customWidth="1"/>
    <col min="15" max="15" width="44.57421875" style="2" customWidth="1"/>
    <col min="16" max="23" width="22.7109375" style="2" customWidth="1"/>
    <col min="24" max="24" width="30.140625" style="2" customWidth="1"/>
    <col min="25" max="28" width="22.7109375" style="2" customWidth="1"/>
    <col min="29" max="29" width="44.57421875" style="2" customWidth="1"/>
    <col min="30" max="30" width="22.7109375" style="2" customWidth="1"/>
    <col min="31" max="31" width="17.28125" style="1" hidden="1" customWidth="1"/>
    <col min="32" max="38" width="22.7109375" style="2" customWidth="1"/>
    <col min="39" max="39" width="9.140625" style="2" customWidth="1"/>
    <col min="40" max="40" width="31.00390625" style="2" bestFit="1" customWidth="1"/>
    <col min="41" max="16384" width="9.140625" style="2" customWidth="1"/>
  </cols>
  <sheetData>
    <row r="1" spans="2:15" s="1" customFormat="1" ht="30" customHeight="1">
      <c r="B1" s="214" t="str">
        <f>"Data collection for "&amp;Introduction!B1</f>
        <v>Data collection for Autism in children and young people: recognition, referral, diagnosis and management clinical audit</v>
      </c>
      <c r="C1" s="214"/>
      <c r="D1" s="214"/>
      <c r="E1" s="214"/>
      <c r="F1" s="214"/>
      <c r="G1" s="214"/>
      <c r="H1" s="214"/>
      <c r="I1" s="214"/>
      <c r="J1" s="117"/>
      <c r="K1" s="117"/>
      <c r="L1" s="117"/>
      <c r="M1" s="117"/>
      <c r="N1" s="117"/>
      <c r="O1" s="117"/>
    </row>
    <row r="2" spans="2:9" s="1" customFormat="1" ht="15" customHeight="1" thickBot="1">
      <c r="B2" s="214"/>
      <c r="C2" s="214"/>
      <c r="D2" s="214"/>
      <c r="E2" s="214"/>
      <c r="F2" s="214"/>
      <c r="G2" s="214"/>
      <c r="H2" s="214"/>
      <c r="I2" s="214"/>
    </row>
    <row r="3" spans="2:38" s="46" customFormat="1" ht="13.5" thickBot="1">
      <c r="B3" s="59"/>
      <c r="C3" s="60"/>
      <c r="D3" s="59"/>
      <c r="E3" s="61"/>
      <c r="F3" s="42">
        <v>1</v>
      </c>
      <c r="G3" s="42">
        <v>2</v>
      </c>
      <c r="H3" s="42">
        <v>3</v>
      </c>
      <c r="I3" s="42">
        <v>4</v>
      </c>
      <c r="J3" s="42">
        <v>5</v>
      </c>
      <c r="K3" s="42">
        <v>6</v>
      </c>
      <c r="L3" s="42">
        <v>7</v>
      </c>
      <c r="M3" s="42">
        <v>8</v>
      </c>
      <c r="N3" s="42">
        <v>9</v>
      </c>
      <c r="O3" s="42">
        <v>10</v>
      </c>
      <c r="P3" s="42">
        <v>11</v>
      </c>
      <c r="Q3" s="42">
        <v>12</v>
      </c>
      <c r="R3" s="42">
        <v>13</v>
      </c>
      <c r="S3" s="42">
        <v>14</v>
      </c>
      <c r="T3" s="42">
        <v>15</v>
      </c>
      <c r="U3" s="42">
        <v>16</v>
      </c>
      <c r="V3" s="42">
        <v>17</v>
      </c>
      <c r="W3" s="42">
        <v>18</v>
      </c>
      <c r="X3" s="42">
        <v>19</v>
      </c>
      <c r="Y3" s="42">
        <v>20</v>
      </c>
      <c r="Z3" s="42">
        <v>21</v>
      </c>
      <c r="AA3" s="42">
        <v>22</v>
      </c>
      <c r="AB3" s="42">
        <v>23</v>
      </c>
      <c r="AC3" s="42">
        <v>24</v>
      </c>
      <c r="AD3" s="42">
        <v>25</v>
      </c>
      <c r="AE3" s="142"/>
      <c r="AF3" s="42">
        <v>26</v>
      </c>
      <c r="AG3" s="42">
        <v>27</v>
      </c>
      <c r="AH3" s="43">
        <v>28</v>
      </c>
      <c r="AI3" s="43">
        <v>29</v>
      </c>
      <c r="AJ3" s="43">
        <v>30</v>
      </c>
      <c r="AK3" s="43">
        <v>31</v>
      </c>
      <c r="AL3" s="43">
        <v>32</v>
      </c>
    </row>
    <row r="4" spans="2:38" s="46" customFormat="1" ht="15.75" customHeight="1" thickBot="1">
      <c r="B4" s="59"/>
      <c r="C4" s="60"/>
      <c r="D4" s="59"/>
      <c r="E4" s="61"/>
      <c r="F4" s="209" t="s">
        <v>157</v>
      </c>
      <c r="G4" s="211" t="s">
        <v>184</v>
      </c>
      <c r="H4" s="212"/>
      <c r="I4" s="212"/>
      <c r="J4" s="212"/>
      <c r="K4" s="212"/>
      <c r="L4" s="212"/>
      <c r="M4" s="212"/>
      <c r="N4" s="212"/>
      <c r="O4" s="212"/>
      <c r="P4" s="213"/>
      <c r="Q4" s="209" t="s">
        <v>167</v>
      </c>
      <c r="R4" s="211" t="s">
        <v>186</v>
      </c>
      <c r="S4" s="212"/>
      <c r="T4" s="213"/>
      <c r="U4" s="209" t="s">
        <v>168</v>
      </c>
      <c r="V4" s="209" t="s">
        <v>218</v>
      </c>
      <c r="W4" s="209" t="s">
        <v>187</v>
      </c>
      <c r="X4" s="209" t="s">
        <v>169</v>
      </c>
      <c r="Y4" s="209" t="s">
        <v>219</v>
      </c>
      <c r="Z4" s="209" t="s">
        <v>188</v>
      </c>
      <c r="AA4" s="209" t="s">
        <v>189</v>
      </c>
      <c r="AB4" s="209" t="s">
        <v>190</v>
      </c>
      <c r="AC4" s="209" t="s">
        <v>191</v>
      </c>
      <c r="AD4" s="209" t="s">
        <v>193</v>
      </c>
      <c r="AE4" s="143"/>
      <c r="AF4" s="209" t="s">
        <v>194</v>
      </c>
      <c r="AG4" s="209" t="s">
        <v>220</v>
      </c>
      <c r="AH4" s="215" t="s">
        <v>103</v>
      </c>
      <c r="AI4" s="215" t="s">
        <v>103</v>
      </c>
      <c r="AJ4" s="215" t="s">
        <v>103</v>
      </c>
      <c r="AK4" s="215" t="s">
        <v>103</v>
      </c>
      <c r="AL4" s="215" t="s">
        <v>103</v>
      </c>
    </row>
    <row r="5" spans="2:38" s="115" customFormat="1" ht="79.5" customHeight="1">
      <c r="B5" s="69" t="s">
        <v>15</v>
      </c>
      <c r="C5" s="68" t="s">
        <v>2</v>
      </c>
      <c r="D5" s="66" t="s">
        <v>3</v>
      </c>
      <c r="E5" s="67" t="s">
        <v>4</v>
      </c>
      <c r="F5" s="210"/>
      <c r="G5" s="141" t="s">
        <v>158</v>
      </c>
      <c r="H5" s="141" t="s">
        <v>159</v>
      </c>
      <c r="I5" s="141" t="s">
        <v>160</v>
      </c>
      <c r="J5" s="141" t="s">
        <v>161</v>
      </c>
      <c r="K5" s="141" t="s">
        <v>162</v>
      </c>
      <c r="L5" s="141" t="s">
        <v>163</v>
      </c>
      <c r="M5" s="141" t="s">
        <v>164</v>
      </c>
      <c r="N5" s="141" t="s">
        <v>165</v>
      </c>
      <c r="O5" s="141" t="s">
        <v>185</v>
      </c>
      <c r="P5" s="141" t="s">
        <v>166</v>
      </c>
      <c r="Q5" s="210"/>
      <c r="R5" s="141" t="s">
        <v>217</v>
      </c>
      <c r="S5" s="141" t="s">
        <v>216</v>
      </c>
      <c r="T5" s="141" t="s">
        <v>215</v>
      </c>
      <c r="U5" s="210"/>
      <c r="V5" s="210"/>
      <c r="W5" s="210"/>
      <c r="X5" s="210"/>
      <c r="Y5" s="210"/>
      <c r="Z5" s="210"/>
      <c r="AA5" s="210"/>
      <c r="AB5" s="210"/>
      <c r="AC5" s="210"/>
      <c r="AD5" s="210"/>
      <c r="AE5" s="144" t="s">
        <v>192</v>
      </c>
      <c r="AF5" s="210"/>
      <c r="AG5" s="210"/>
      <c r="AH5" s="216"/>
      <c r="AI5" s="216"/>
      <c r="AJ5" s="216"/>
      <c r="AK5" s="216"/>
      <c r="AL5" s="216"/>
    </row>
    <row r="6" spans="2:38" s="115" customFormat="1" ht="30" customHeight="1" thickBot="1">
      <c r="B6" s="114"/>
      <c r="C6" s="64" t="s">
        <v>72</v>
      </c>
      <c r="D6" s="64" t="s">
        <v>104</v>
      </c>
      <c r="E6" s="65" t="s">
        <v>74</v>
      </c>
      <c r="F6" s="73" t="s">
        <v>73</v>
      </c>
      <c r="G6" s="73" t="s">
        <v>73</v>
      </c>
      <c r="H6" s="73" t="s">
        <v>73</v>
      </c>
      <c r="I6" s="73" t="s">
        <v>73</v>
      </c>
      <c r="J6" s="73" t="s">
        <v>73</v>
      </c>
      <c r="K6" s="73" t="s">
        <v>73</v>
      </c>
      <c r="L6" s="73" t="s">
        <v>73</v>
      </c>
      <c r="M6" s="73" t="s">
        <v>73</v>
      </c>
      <c r="N6" s="73" t="s">
        <v>73</v>
      </c>
      <c r="O6" s="73" t="s">
        <v>73</v>
      </c>
      <c r="P6" s="73" t="s">
        <v>73</v>
      </c>
      <c r="Q6" s="73" t="s">
        <v>73</v>
      </c>
      <c r="R6" s="73" t="s">
        <v>73</v>
      </c>
      <c r="S6" s="73" t="s">
        <v>73</v>
      </c>
      <c r="T6" s="73" t="s">
        <v>73</v>
      </c>
      <c r="U6" s="73" t="s">
        <v>73</v>
      </c>
      <c r="V6" s="73" t="s">
        <v>73</v>
      </c>
      <c r="W6" s="73" t="s">
        <v>73</v>
      </c>
      <c r="X6" s="73" t="s">
        <v>73</v>
      </c>
      <c r="Y6" s="73" t="s">
        <v>73</v>
      </c>
      <c r="Z6" s="73" t="s">
        <v>73</v>
      </c>
      <c r="AA6" s="73" t="s">
        <v>73</v>
      </c>
      <c r="AB6" s="73" t="s">
        <v>73</v>
      </c>
      <c r="AC6" s="73" t="s">
        <v>73</v>
      </c>
      <c r="AD6" s="73" t="s">
        <v>73</v>
      </c>
      <c r="AE6" s="145"/>
      <c r="AF6" s="73" t="s">
        <v>73</v>
      </c>
      <c r="AG6" s="73" t="s">
        <v>73</v>
      </c>
      <c r="AH6" s="116" t="s">
        <v>73</v>
      </c>
      <c r="AI6" s="116" t="s">
        <v>73</v>
      </c>
      <c r="AJ6" s="116" t="s">
        <v>73</v>
      </c>
      <c r="AK6" s="116" t="s">
        <v>73</v>
      </c>
      <c r="AL6" s="116" t="s">
        <v>73</v>
      </c>
    </row>
    <row r="7" spans="2:41" s="44" customFormat="1" ht="30" customHeight="1" thickBot="1">
      <c r="B7" s="91">
        <v>1</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146">
        <f>IF(OR(AC7="",AD7=""),"",IF(AND(AC7="Yes",AD7="Yes"),"Yes",IF(AND(AC7="No",AD7="Yes"),"No",IF(AND(AC7="No",AD7="No"),"NA",IF(OR(AC7="NA",AD7="NA"),"NA",IF(OR(AC7="Exception",AD7="Exception"),"Exception"))))))</f>
      </c>
      <c r="AF7" s="89"/>
      <c r="AG7" s="89"/>
      <c r="AH7" s="89"/>
      <c r="AI7" s="89"/>
      <c r="AJ7" s="89"/>
      <c r="AK7" s="89"/>
      <c r="AL7" s="45"/>
      <c r="AN7" s="46" t="s">
        <v>47</v>
      </c>
      <c r="AO7" s="47"/>
    </row>
    <row r="8" spans="2:41" s="44" customFormat="1" ht="30" customHeight="1" thickBot="1">
      <c r="B8" s="91">
        <v>2</v>
      </c>
      <c r="C8" s="89"/>
      <c r="D8" s="89"/>
      <c r="E8" s="89"/>
      <c r="F8" s="90"/>
      <c r="G8" s="90"/>
      <c r="H8" s="90"/>
      <c r="I8" s="89"/>
      <c r="J8" s="89"/>
      <c r="K8" s="89"/>
      <c r="L8" s="90"/>
      <c r="M8" s="89"/>
      <c r="N8" s="89"/>
      <c r="O8" s="89"/>
      <c r="P8" s="89"/>
      <c r="Q8" s="89"/>
      <c r="R8" s="90"/>
      <c r="S8" s="89"/>
      <c r="T8" s="89"/>
      <c r="U8" s="89"/>
      <c r="V8" s="89"/>
      <c r="W8" s="89"/>
      <c r="X8" s="89"/>
      <c r="Y8" s="90"/>
      <c r="Z8" s="89"/>
      <c r="AA8" s="89"/>
      <c r="AB8" s="89"/>
      <c r="AC8" s="89"/>
      <c r="AD8" s="89"/>
      <c r="AE8" s="146">
        <f aca="true" t="shared" si="0" ref="AE8:AE47">IF(OR(AC8="",AD8=""),"",IF(AND(AC8="Yes",AD8="Yes"),"Yes",IF(AND(AC8="No",AD8="Yes"),"No",IF(AND(AC8="No",AD8="No"),"NA",IF(OR(AC8="NA",AD8="NA"),"NA",IF(OR(AC8="Exception",AD8="Exception"),"Exception"))))))</f>
      </c>
      <c r="AF8" s="89"/>
      <c r="AG8" s="89"/>
      <c r="AH8" s="89"/>
      <c r="AI8" s="89"/>
      <c r="AJ8" s="89"/>
      <c r="AK8" s="89"/>
      <c r="AL8" s="45"/>
      <c r="AN8" s="46"/>
      <c r="AO8" s="48"/>
    </row>
    <row r="9" spans="2:41" s="44" customFormat="1" ht="30" customHeight="1" thickBot="1">
      <c r="B9" s="91">
        <v>3</v>
      </c>
      <c r="C9" s="89"/>
      <c r="D9" s="89"/>
      <c r="E9" s="89"/>
      <c r="F9" s="90"/>
      <c r="G9" s="90"/>
      <c r="H9" s="90"/>
      <c r="I9" s="89"/>
      <c r="J9" s="89"/>
      <c r="K9" s="89"/>
      <c r="L9" s="90"/>
      <c r="M9" s="89"/>
      <c r="N9" s="89"/>
      <c r="O9" s="89"/>
      <c r="P9" s="89"/>
      <c r="Q9" s="89"/>
      <c r="R9" s="90"/>
      <c r="S9" s="89"/>
      <c r="T9" s="89"/>
      <c r="U9" s="89"/>
      <c r="V9" s="89"/>
      <c r="W9" s="89"/>
      <c r="X9" s="89"/>
      <c r="Y9" s="90"/>
      <c r="Z9" s="89"/>
      <c r="AA9" s="89"/>
      <c r="AB9" s="89"/>
      <c r="AC9" s="89"/>
      <c r="AD9" s="89"/>
      <c r="AE9" s="146">
        <f t="shared" si="0"/>
      </c>
      <c r="AF9" s="89"/>
      <c r="AG9" s="89"/>
      <c r="AH9" s="89"/>
      <c r="AI9" s="89"/>
      <c r="AJ9" s="89"/>
      <c r="AK9" s="89"/>
      <c r="AL9" s="45"/>
      <c r="AN9" s="96" t="s">
        <v>11</v>
      </c>
      <c r="AO9" s="101" t="str">
        <f>MIN(Age)&amp;" - "&amp;MAX(Age)</f>
        <v>0 - 0</v>
      </c>
    </row>
    <row r="10" spans="2:41" s="44" customFormat="1" ht="30" customHeight="1" thickBot="1">
      <c r="B10" s="91">
        <v>4</v>
      </c>
      <c r="C10" s="89"/>
      <c r="D10" s="89"/>
      <c r="E10" s="89"/>
      <c r="F10" s="90"/>
      <c r="G10" s="90"/>
      <c r="H10" s="90"/>
      <c r="I10" s="89"/>
      <c r="J10" s="89"/>
      <c r="K10" s="89"/>
      <c r="L10" s="90"/>
      <c r="M10" s="89"/>
      <c r="N10" s="89"/>
      <c r="O10" s="89"/>
      <c r="P10" s="89"/>
      <c r="Q10" s="89"/>
      <c r="R10" s="90"/>
      <c r="S10" s="89"/>
      <c r="T10" s="89"/>
      <c r="U10" s="89"/>
      <c r="V10" s="89"/>
      <c r="W10" s="89"/>
      <c r="X10" s="89"/>
      <c r="Y10" s="90"/>
      <c r="Z10" s="89"/>
      <c r="AA10" s="89"/>
      <c r="AB10" s="89"/>
      <c r="AC10" s="89"/>
      <c r="AD10" s="89"/>
      <c r="AE10" s="146">
        <f t="shared" si="0"/>
      </c>
      <c r="AF10" s="89"/>
      <c r="AG10" s="89"/>
      <c r="AH10" s="89"/>
      <c r="AI10" s="89"/>
      <c r="AJ10" s="89"/>
      <c r="AK10" s="89"/>
      <c r="AL10" s="45"/>
      <c r="AN10" s="97"/>
      <c r="AO10" s="95"/>
    </row>
    <row r="11" spans="2:41" s="44" customFormat="1" ht="30" customHeight="1" thickBot="1">
      <c r="B11" s="91">
        <v>5</v>
      </c>
      <c r="C11" s="89"/>
      <c r="D11" s="89"/>
      <c r="E11" s="89"/>
      <c r="F11" s="90"/>
      <c r="G11" s="90"/>
      <c r="H11" s="90"/>
      <c r="I11" s="89"/>
      <c r="J11" s="89"/>
      <c r="K11" s="89"/>
      <c r="L11" s="90"/>
      <c r="M11" s="89"/>
      <c r="N11" s="89"/>
      <c r="O11" s="89"/>
      <c r="P11" s="89"/>
      <c r="Q11" s="89"/>
      <c r="R11" s="90"/>
      <c r="S11" s="89"/>
      <c r="T11" s="89"/>
      <c r="U11" s="89"/>
      <c r="V11" s="89"/>
      <c r="W11" s="89"/>
      <c r="X11" s="89"/>
      <c r="Y11" s="90"/>
      <c r="Z11" s="89"/>
      <c r="AA11" s="89"/>
      <c r="AB11" s="89"/>
      <c r="AC11" s="89"/>
      <c r="AD11" s="89"/>
      <c r="AE11" s="146">
        <f t="shared" si="0"/>
      </c>
      <c r="AF11" s="89"/>
      <c r="AG11" s="89"/>
      <c r="AH11" s="89"/>
      <c r="AI11" s="89"/>
      <c r="AJ11" s="89"/>
      <c r="AK11" s="89"/>
      <c r="AL11" s="45"/>
      <c r="AN11" s="98" t="s">
        <v>9</v>
      </c>
      <c r="AO11" s="101">
        <f>COUNTIF(Sex,"Male")</f>
        <v>0</v>
      </c>
    </row>
    <row r="12" spans="2:41" s="44" customFormat="1" ht="30" customHeight="1" thickBot="1">
      <c r="B12" s="91">
        <v>6</v>
      </c>
      <c r="C12" s="89"/>
      <c r="D12" s="89"/>
      <c r="E12" s="89"/>
      <c r="F12" s="90"/>
      <c r="G12" s="90"/>
      <c r="H12" s="90"/>
      <c r="I12" s="89"/>
      <c r="J12" s="89"/>
      <c r="K12" s="89"/>
      <c r="L12" s="90"/>
      <c r="M12" s="89"/>
      <c r="N12" s="89"/>
      <c r="O12" s="89"/>
      <c r="P12" s="89"/>
      <c r="Q12" s="89"/>
      <c r="R12" s="90"/>
      <c r="S12" s="89"/>
      <c r="T12" s="89"/>
      <c r="U12" s="89"/>
      <c r="V12" s="89"/>
      <c r="W12" s="89"/>
      <c r="X12" s="89"/>
      <c r="Y12" s="90"/>
      <c r="Z12" s="89"/>
      <c r="AA12" s="89"/>
      <c r="AB12" s="89"/>
      <c r="AC12" s="89"/>
      <c r="AD12" s="89"/>
      <c r="AE12" s="146">
        <f t="shared" si="0"/>
      </c>
      <c r="AF12" s="89"/>
      <c r="AG12" s="89"/>
      <c r="AH12" s="89"/>
      <c r="AI12" s="89"/>
      <c r="AJ12" s="89"/>
      <c r="AK12" s="89"/>
      <c r="AL12" s="45"/>
      <c r="AN12" s="99" t="s">
        <v>10</v>
      </c>
      <c r="AO12" s="101">
        <f>COUNTIF(Sex,"Female")</f>
        <v>0</v>
      </c>
    </row>
    <row r="13" spans="2:41" s="44" customFormat="1" ht="30" customHeight="1" thickBot="1">
      <c r="B13" s="91">
        <v>7</v>
      </c>
      <c r="C13" s="89"/>
      <c r="D13" s="89"/>
      <c r="E13" s="89"/>
      <c r="F13" s="90"/>
      <c r="G13" s="90"/>
      <c r="H13" s="90"/>
      <c r="I13" s="89"/>
      <c r="J13" s="89"/>
      <c r="K13" s="89"/>
      <c r="L13" s="90"/>
      <c r="M13" s="89"/>
      <c r="N13" s="89"/>
      <c r="O13" s="89"/>
      <c r="P13" s="89"/>
      <c r="Q13" s="89"/>
      <c r="R13" s="90"/>
      <c r="S13" s="89"/>
      <c r="T13" s="89"/>
      <c r="U13" s="89"/>
      <c r="V13" s="89"/>
      <c r="W13" s="89"/>
      <c r="X13" s="89"/>
      <c r="Y13" s="90"/>
      <c r="Z13" s="89"/>
      <c r="AA13" s="89"/>
      <c r="AB13" s="89"/>
      <c r="AC13" s="89"/>
      <c r="AD13" s="89"/>
      <c r="AE13" s="146">
        <f t="shared" si="0"/>
      </c>
      <c r="AF13" s="89"/>
      <c r="AG13" s="89"/>
      <c r="AH13" s="89"/>
      <c r="AI13" s="89"/>
      <c r="AJ13" s="89"/>
      <c r="AK13" s="89"/>
      <c r="AL13" s="45"/>
      <c r="AN13" s="100"/>
      <c r="AO13" s="95"/>
    </row>
    <row r="14" spans="2:41" s="44" customFormat="1" ht="30" customHeight="1" thickBot="1">
      <c r="B14" s="91">
        <v>8</v>
      </c>
      <c r="C14" s="89"/>
      <c r="D14" s="89"/>
      <c r="E14" s="89"/>
      <c r="F14" s="90"/>
      <c r="G14" s="90"/>
      <c r="H14" s="90"/>
      <c r="I14" s="89"/>
      <c r="J14" s="89"/>
      <c r="K14" s="89"/>
      <c r="L14" s="90"/>
      <c r="M14" s="89"/>
      <c r="N14" s="89"/>
      <c r="O14" s="89"/>
      <c r="P14" s="89"/>
      <c r="Q14" s="89"/>
      <c r="R14" s="90"/>
      <c r="S14" s="89"/>
      <c r="T14" s="89"/>
      <c r="U14" s="89"/>
      <c r="V14" s="89"/>
      <c r="W14" s="89"/>
      <c r="X14" s="89"/>
      <c r="Y14" s="90"/>
      <c r="Z14" s="89"/>
      <c r="AA14" s="89"/>
      <c r="AB14" s="89"/>
      <c r="AC14" s="89"/>
      <c r="AD14" s="89"/>
      <c r="AE14" s="146">
        <f t="shared" si="0"/>
      </c>
      <c r="AF14" s="89"/>
      <c r="AG14" s="89"/>
      <c r="AH14" s="89"/>
      <c r="AI14" s="89"/>
      <c r="AJ14" s="89"/>
      <c r="AK14" s="89"/>
      <c r="AL14" s="45"/>
      <c r="AN14" s="99" t="s">
        <v>25</v>
      </c>
      <c r="AO14" s="101">
        <f>COUNTIF(Ethnicity,"White British")</f>
        <v>0</v>
      </c>
    </row>
    <row r="15" spans="2:41" s="44" customFormat="1" ht="30" customHeight="1" thickBot="1">
      <c r="B15" s="91">
        <v>9</v>
      </c>
      <c r="C15" s="89"/>
      <c r="D15" s="89"/>
      <c r="E15" s="89"/>
      <c r="F15" s="90"/>
      <c r="G15" s="90"/>
      <c r="H15" s="90"/>
      <c r="I15" s="89"/>
      <c r="J15" s="89"/>
      <c r="K15" s="89"/>
      <c r="L15" s="90"/>
      <c r="M15" s="89"/>
      <c r="N15" s="89"/>
      <c r="O15" s="89"/>
      <c r="P15" s="89"/>
      <c r="Q15" s="89"/>
      <c r="R15" s="90"/>
      <c r="S15" s="89"/>
      <c r="T15" s="89"/>
      <c r="U15" s="89"/>
      <c r="V15" s="89"/>
      <c r="W15" s="89"/>
      <c r="X15" s="89"/>
      <c r="Y15" s="90"/>
      <c r="Z15" s="89"/>
      <c r="AA15" s="89"/>
      <c r="AB15" s="89"/>
      <c r="AC15" s="89"/>
      <c r="AD15" s="89"/>
      <c r="AE15" s="146">
        <f t="shared" si="0"/>
      </c>
      <c r="AF15" s="89"/>
      <c r="AG15" s="89"/>
      <c r="AH15" s="89"/>
      <c r="AI15" s="89"/>
      <c r="AJ15" s="89"/>
      <c r="AK15" s="89"/>
      <c r="AL15" s="45"/>
      <c r="AN15" s="99" t="s">
        <v>26</v>
      </c>
      <c r="AO15" s="101">
        <f>COUNTIF(Ethnicity,"White Irish")</f>
        <v>0</v>
      </c>
    </row>
    <row r="16" spans="2:41" s="44" customFormat="1" ht="30" customHeight="1" thickBot="1">
      <c r="B16" s="91">
        <v>10</v>
      </c>
      <c r="C16" s="89"/>
      <c r="D16" s="89"/>
      <c r="E16" s="89"/>
      <c r="F16" s="90"/>
      <c r="G16" s="90"/>
      <c r="H16" s="90"/>
      <c r="I16" s="89"/>
      <c r="J16" s="89"/>
      <c r="K16" s="89"/>
      <c r="L16" s="90"/>
      <c r="M16" s="89"/>
      <c r="N16" s="89"/>
      <c r="O16" s="89"/>
      <c r="P16" s="89"/>
      <c r="Q16" s="89"/>
      <c r="R16" s="90"/>
      <c r="S16" s="89"/>
      <c r="T16" s="89"/>
      <c r="U16" s="89"/>
      <c r="V16" s="89"/>
      <c r="W16" s="89"/>
      <c r="X16" s="89"/>
      <c r="Y16" s="90"/>
      <c r="Z16" s="89"/>
      <c r="AA16" s="89"/>
      <c r="AB16" s="89"/>
      <c r="AC16" s="89"/>
      <c r="AD16" s="89"/>
      <c r="AE16" s="146">
        <f t="shared" si="0"/>
      </c>
      <c r="AF16" s="89"/>
      <c r="AG16" s="89"/>
      <c r="AH16" s="89"/>
      <c r="AI16" s="89"/>
      <c r="AJ16" s="89"/>
      <c r="AK16" s="89"/>
      <c r="AL16" s="45"/>
      <c r="AN16" s="99" t="s">
        <v>37</v>
      </c>
      <c r="AO16" s="101">
        <f>COUNTIF(Ethnicity,"Any other white background")</f>
        <v>0</v>
      </c>
    </row>
    <row r="17" spans="2:41" s="44" customFormat="1" ht="30" customHeight="1" thickBot="1">
      <c r="B17" s="91">
        <v>11</v>
      </c>
      <c r="C17" s="89"/>
      <c r="D17" s="89"/>
      <c r="E17" s="89"/>
      <c r="F17" s="90"/>
      <c r="G17" s="90"/>
      <c r="H17" s="90"/>
      <c r="I17" s="89"/>
      <c r="J17" s="89"/>
      <c r="K17" s="89"/>
      <c r="L17" s="90"/>
      <c r="M17" s="89"/>
      <c r="N17" s="89"/>
      <c r="O17" s="89"/>
      <c r="P17" s="89"/>
      <c r="Q17" s="89"/>
      <c r="R17" s="90"/>
      <c r="S17" s="89"/>
      <c r="T17" s="89"/>
      <c r="U17" s="89"/>
      <c r="V17" s="89"/>
      <c r="W17" s="89"/>
      <c r="X17" s="89"/>
      <c r="Y17" s="90"/>
      <c r="Z17" s="89"/>
      <c r="AA17" s="89"/>
      <c r="AB17" s="89"/>
      <c r="AC17" s="89"/>
      <c r="AD17" s="89"/>
      <c r="AE17" s="146">
        <f t="shared" si="0"/>
      </c>
      <c r="AF17" s="89"/>
      <c r="AG17" s="89"/>
      <c r="AH17" s="89"/>
      <c r="AI17" s="89"/>
      <c r="AJ17" s="89"/>
      <c r="AK17" s="89"/>
      <c r="AL17" s="45"/>
      <c r="AN17" s="99" t="s">
        <v>33</v>
      </c>
      <c r="AO17" s="101">
        <f>COUNTIF(Ethnicity,"Mixed: White and black Caribbean")</f>
        <v>0</v>
      </c>
    </row>
    <row r="18" spans="2:41" s="44" customFormat="1" ht="30" customHeight="1" thickBot="1">
      <c r="B18" s="91">
        <v>12</v>
      </c>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146">
        <f t="shared" si="0"/>
      </c>
      <c r="AF18" s="89"/>
      <c r="AG18" s="89"/>
      <c r="AH18" s="89"/>
      <c r="AI18" s="89"/>
      <c r="AJ18" s="89"/>
      <c r="AK18" s="89"/>
      <c r="AL18" s="45"/>
      <c r="AN18" s="99" t="s">
        <v>34</v>
      </c>
      <c r="AO18" s="101">
        <f>COUNTIF(Ethnicity,"Mixed: White and black African")</f>
        <v>0</v>
      </c>
    </row>
    <row r="19" spans="2:41" s="44" customFormat="1" ht="30" customHeight="1" thickBot="1">
      <c r="B19" s="91">
        <v>13</v>
      </c>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146">
        <f t="shared" si="0"/>
      </c>
      <c r="AF19" s="89"/>
      <c r="AG19" s="89"/>
      <c r="AH19" s="89"/>
      <c r="AI19" s="89"/>
      <c r="AJ19" s="89"/>
      <c r="AK19" s="89"/>
      <c r="AL19" s="45"/>
      <c r="AN19" s="99" t="s">
        <v>27</v>
      </c>
      <c r="AO19" s="101">
        <f>COUNTIF(Ethnicity,"Mixed: White and Asian")</f>
        <v>0</v>
      </c>
    </row>
    <row r="20" spans="2:41" s="44" customFormat="1" ht="30" customHeight="1" thickBot="1">
      <c r="B20" s="91">
        <v>14</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146">
        <f t="shared" si="0"/>
      </c>
      <c r="AF20" s="89"/>
      <c r="AG20" s="89"/>
      <c r="AH20" s="89"/>
      <c r="AI20" s="89"/>
      <c r="AJ20" s="89"/>
      <c r="AK20" s="89"/>
      <c r="AL20" s="45"/>
      <c r="AN20" s="99" t="s">
        <v>38</v>
      </c>
      <c r="AO20" s="101">
        <f>COUNTIF(Ethnicity,"Any other mixed background")</f>
        <v>0</v>
      </c>
    </row>
    <row r="21" spans="2:41" s="44" customFormat="1" ht="30" customHeight="1" thickBot="1">
      <c r="B21" s="91">
        <v>15</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146">
        <f t="shared" si="0"/>
      </c>
      <c r="AF21" s="89"/>
      <c r="AG21" s="89"/>
      <c r="AH21" s="89"/>
      <c r="AI21" s="89"/>
      <c r="AJ21" s="89"/>
      <c r="AK21" s="89"/>
      <c r="AL21" s="45"/>
      <c r="AN21" s="99" t="s">
        <v>28</v>
      </c>
      <c r="AO21" s="101">
        <f>COUNTIF(Ethnicity,"Asian or Asian British: Indian")</f>
        <v>0</v>
      </c>
    </row>
    <row r="22" spans="2:41" s="44" customFormat="1" ht="30" customHeight="1" thickBot="1">
      <c r="B22" s="91">
        <v>16</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146">
        <f t="shared" si="0"/>
      </c>
      <c r="AF22" s="89"/>
      <c r="AG22" s="89"/>
      <c r="AH22" s="89"/>
      <c r="AI22" s="89"/>
      <c r="AJ22" s="89"/>
      <c r="AK22" s="89"/>
      <c r="AL22" s="45"/>
      <c r="AN22" s="99" t="s">
        <v>29</v>
      </c>
      <c r="AO22" s="101">
        <f>COUNTIF(Ethnicity,"Asian or Asian British: Pakistani")</f>
        <v>0</v>
      </c>
    </row>
    <row r="23" spans="2:41" s="44" customFormat="1" ht="30" customHeight="1" thickBot="1">
      <c r="B23" s="91">
        <v>17</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146">
        <f t="shared" si="0"/>
      </c>
      <c r="AF23" s="89"/>
      <c r="AG23" s="89"/>
      <c r="AH23" s="89"/>
      <c r="AI23" s="89"/>
      <c r="AJ23" s="89"/>
      <c r="AK23" s="89"/>
      <c r="AL23" s="45"/>
      <c r="AN23" s="99" t="s">
        <v>30</v>
      </c>
      <c r="AO23" s="101">
        <f>COUNTIF(Ethnicity,"Asian or Asian British: Bangladeshi")</f>
        <v>0</v>
      </c>
    </row>
    <row r="24" spans="2:41" s="44" customFormat="1" ht="30" customHeight="1" thickBot="1">
      <c r="B24" s="91">
        <v>18</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146">
        <f t="shared" si="0"/>
      </c>
      <c r="AF24" s="89"/>
      <c r="AG24" s="89"/>
      <c r="AH24" s="89"/>
      <c r="AI24" s="89"/>
      <c r="AJ24" s="89"/>
      <c r="AK24" s="89"/>
      <c r="AL24" s="45"/>
      <c r="AN24" s="99" t="s">
        <v>39</v>
      </c>
      <c r="AO24" s="101">
        <f>COUNTIF(Ethnicity,"Any other Asian background")</f>
        <v>0</v>
      </c>
    </row>
    <row r="25" spans="2:41" s="44" customFormat="1" ht="30" customHeight="1" thickBot="1">
      <c r="B25" s="91">
        <v>19</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146">
        <f t="shared" si="0"/>
      </c>
      <c r="AF25" s="89"/>
      <c r="AG25" s="89"/>
      <c r="AH25" s="89"/>
      <c r="AI25" s="89"/>
      <c r="AJ25" s="89"/>
      <c r="AK25" s="89"/>
      <c r="AL25" s="45"/>
      <c r="AN25" s="99" t="s">
        <v>35</v>
      </c>
      <c r="AO25" s="101">
        <f>COUNTIF(Ethnicity,"Black or black British: Caribbean")</f>
        <v>0</v>
      </c>
    </row>
    <row r="26" spans="2:41" s="44" customFormat="1" ht="30" customHeight="1" thickBot="1">
      <c r="B26" s="91">
        <v>20</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146">
        <f t="shared" si="0"/>
      </c>
      <c r="AF26" s="89"/>
      <c r="AG26" s="89"/>
      <c r="AH26" s="89"/>
      <c r="AI26" s="89"/>
      <c r="AJ26" s="89"/>
      <c r="AK26" s="89"/>
      <c r="AL26" s="45"/>
      <c r="AN26" s="99" t="s">
        <v>36</v>
      </c>
      <c r="AO26" s="101">
        <f>COUNTIF(Ethnicity,"Black or black British: African")</f>
        <v>0</v>
      </c>
    </row>
    <row r="27" spans="2:41" s="44" customFormat="1" ht="30" customHeight="1" thickBot="1">
      <c r="B27" s="91">
        <v>21</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146">
        <f t="shared" si="0"/>
      </c>
      <c r="AF27" s="89"/>
      <c r="AG27" s="89"/>
      <c r="AH27" s="89"/>
      <c r="AI27" s="89"/>
      <c r="AJ27" s="89"/>
      <c r="AK27" s="89"/>
      <c r="AL27" s="45"/>
      <c r="AN27" s="99" t="s">
        <v>40</v>
      </c>
      <c r="AO27" s="101">
        <f>COUNTIF(Ethnicity,"Any other black background")</f>
        <v>0</v>
      </c>
    </row>
    <row r="28" spans="2:41" s="44" customFormat="1" ht="30" customHeight="1" thickBot="1">
      <c r="B28" s="91">
        <v>22</v>
      </c>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146">
        <f t="shared" si="0"/>
      </c>
      <c r="AF28" s="89"/>
      <c r="AG28" s="89"/>
      <c r="AH28" s="89"/>
      <c r="AI28" s="89"/>
      <c r="AJ28" s="89"/>
      <c r="AK28" s="89"/>
      <c r="AL28" s="45"/>
      <c r="AN28" s="99" t="s">
        <v>31</v>
      </c>
      <c r="AO28" s="101">
        <f>COUNTIF(Ethnicity,"Chinese")</f>
        <v>0</v>
      </c>
    </row>
    <row r="29" spans="2:41" s="44" customFormat="1" ht="30" customHeight="1" thickBot="1">
      <c r="B29" s="91">
        <v>23</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146">
        <f t="shared" si="0"/>
      </c>
      <c r="AF29" s="89"/>
      <c r="AG29" s="89"/>
      <c r="AH29" s="89"/>
      <c r="AI29" s="89"/>
      <c r="AJ29" s="89"/>
      <c r="AK29" s="89"/>
      <c r="AL29" s="45"/>
      <c r="AN29" s="99" t="s">
        <v>41</v>
      </c>
      <c r="AO29" s="101">
        <f>COUNTIF(Ethnicity,"Any other ethnic group")</f>
        <v>0</v>
      </c>
    </row>
    <row r="30" spans="2:41" s="44" customFormat="1" ht="30" customHeight="1" thickBot="1">
      <c r="B30" s="91">
        <v>24</v>
      </c>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146">
        <f t="shared" si="0"/>
      </c>
      <c r="AF30" s="89"/>
      <c r="AG30" s="89"/>
      <c r="AH30" s="89"/>
      <c r="AI30" s="89"/>
      <c r="AJ30" s="89"/>
      <c r="AK30" s="89"/>
      <c r="AL30" s="45"/>
      <c r="AN30" s="99" t="s">
        <v>32</v>
      </c>
      <c r="AO30" s="101">
        <f>COUNTIF(Ethnicity,"Not stated")</f>
        <v>0</v>
      </c>
    </row>
    <row r="31" spans="2:38" s="44" customFormat="1" ht="30" customHeight="1" thickBot="1">
      <c r="B31" s="91">
        <v>25</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146">
        <f t="shared" si="0"/>
      </c>
      <c r="AF31" s="89"/>
      <c r="AG31" s="89"/>
      <c r="AH31" s="89"/>
      <c r="AI31" s="89"/>
      <c r="AJ31" s="89"/>
      <c r="AK31" s="89"/>
      <c r="AL31" s="45"/>
    </row>
    <row r="32" spans="2:38" s="44" customFormat="1" ht="30" customHeight="1" thickBot="1">
      <c r="B32" s="91">
        <v>26</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146">
        <f t="shared" si="0"/>
      </c>
      <c r="AF32" s="89"/>
      <c r="AG32" s="89"/>
      <c r="AH32" s="89"/>
      <c r="AI32" s="89"/>
      <c r="AJ32" s="89"/>
      <c r="AK32" s="89"/>
      <c r="AL32" s="45"/>
    </row>
    <row r="33" spans="2:38" s="44" customFormat="1" ht="30" customHeight="1" thickBot="1">
      <c r="B33" s="91">
        <v>27</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146">
        <f t="shared" si="0"/>
      </c>
      <c r="AF33" s="89"/>
      <c r="AG33" s="89"/>
      <c r="AH33" s="89"/>
      <c r="AI33" s="89"/>
      <c r="AJ33" s="89"/>
      <c r="AK33" s="89"/>
      <c r="AL33" s="45"/>
    </row>
    <row r="34" spans="2:38" s="44" customFormat="1" ht="30" customHeight="1" thickBot="1">
      <c r="B34" s="91">
        <v>28</v>
      </c>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146">
        <f t="shared" si="0"/>
      </c>
      <c r="AF34" s="89"/>
      <c r="AG34" s="89"/>
      <c r="AH34" s="89"/>
      <c r="AI34" s="89"/>
      <c r="AJ34" s="89"/>
      <c r="AK34" s="89"/>
      <c r="AL34" s="45"/>
    </row>
    <row r="35" spans="2:38" s="44" customFormat="1" ht="30" customHeight="1" thickBot="1">
      <c r="B35" s="91">
        <v>29</v>
      </c>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146">
        <f t="shared" si="0"/>
      </c>
      <c r="AF35" s="89"/>
      <c r="AG35" s="89"/>
      <c r="AH35" s="89"/>
      <c r="AI35" s="89"/>
      <c r="AJ35" s="89"/>
      <c r="AK35" s="89"/>
      <c r="AL35" s="45"/>
    </row>
    <row r="36" spans="2:38" s="44" customFormat="1" ht="30" customHeight="1" thickBot="1">
      <c r="B36" s="91">
        <v>30</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146">
        <f t="shared" si="0"/>
      </c>
      <c r="AF36" s="89"/>
      <c r="AG36" s="89"/>
      <c r="AH36" s="89"/>
      <c r="AI36" s="89"/>
      <c r="AJ36" s="89"/>
      <c r="AK36" s="89"/>
      <c r="AL36" s="45"/>
    </row>
    <row r="37" spans="2:38" s="44" customFormat="1" ht="30" customHeight="1" thickBot="1">
      <c r="B37" s="92">
        <v>31</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146">
        <f t="shared" si="0"/>
      </c>
      <c r="AF37" s="89"/>
      <c r="AG37" s="89"/>
      <c r="AH37" s="89"/>
      <c r="AI37" s="89"/>
      <c r="AJ37" s="89"/>
      <c r="AK37" s="89"/>
      <c r="AL37" s="45"/>
    </row>
    <row r="38" spans="2:38" s="44" customFormat="1" ht="30" customHeight="1" thickBot="1">
      <c r="B38" s="91">
        <v>32</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146">
        <f t="shared" si="0"/>
      </c>
      <c r="AF38" s="89"/>
      <c r="AG38" s="89"/>
      <c r="AH38" s="89"/>
      <c r="AI38" s="89"/>
      <c r="AJ38" s="89"/>
      <c r="AK38" s="89"/>
      <c r="AL38" s="45"/>
    </row>
    <row r="39" spans="2:38" s="44" customFormat="1" ht="30" customHeight="1" thickBot="1">
      <c r="B39" s="91">
        <v>33</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146">
        <f t="shared" si="0"/>
      </c>
      <c r="AF39" s="89"/>
      <c r="AG39" s="89"/>
      <c r="AH39" s="89"/>
      <c r="AI39" s="89"/>
      <c r="AJ39" s="89"/>
      <c r="AK39" s="89"/>
      <c r="AL39" s="45"/>
    </row>
    <row r="40" spans="2:38" s="44" customFormat="1" ht="30" customHeight="1" thickBot="1">
      <c r="B40" s="91">
        <v>34</v>
      </c>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146">
        <f t="shared" si="0"/>
      </c>
      <c r="AF40" s="89"/>
      <c r="AG40" s="89"/>
      <c r="AH40" s="89"/>
      <c r="AI40" s="89"/>
      <c r="AJ40" s="89"/>
      <c r="AK40" s="89"/>
      <c r="AL40" s="45"/>
    </row>
    <row r="41" spans="2:38" s="44" customFormat="1" ht="30" customHeight="1" thickBot="1">
      <c r="B41" s="91">
        <v>35</v>
      </c>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146">
        <f t="shared" si="0"/>
      </c>
      <c r="AF41" s="89"/>
      <c r="AG41" s="89"/>
      <c r="AH41" s="89"/>
      <c r="AI41" s="89"/>
      <c r="AJ41" s="89"/>
      <c r="AK41" s="89"/>
      <c r="AL41" s="45"/>
    </row>
    <row r="42" spans="2:38" s="44" customFormat="1" ht="30" customHeight="1" thickBot="1">
      <c r="B42" s="91">
        <v>36</v>
      </c>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146">
        <f t="shared" si="0"/>
      </c>
      <c r="AF42" s="89"/>
      <c r="AG42" s="89"/>
      <c r="AH42" s="89"/>
      <c r="AI42" s="89"/>
      <c r="AJ42" s="89"/>
      <c r="AK42" s="89"/>
      <c r="AL42" s="45"/>
    </row>
    <row r="43" spans="2:38" s="44" customFormat="1" ht="30" customHeight="1" thickBot="1">
      <c r="B43" s="91">
        <v>37</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146">
        <f t="shared" si="0"/>
      </c>
      <c r="AF43" s="89"/>
      <c r="AG43" s="89"/>
      <c r="AH43" s="89"/>
      <c r="AI43" s="89"/>
      <c r="AJ43" s="89"/>
      <c r="AK43" s="89"/>
      <c r="AL43" s="45"/>
    </row>
    <row r="44" spans="2:38" s="44" customFormat="1" ht="30" customHeight="1" thickBot="1">
      <c r="B44" s="91">
        <v>38</v>
      </c>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146">
        <f t="shared" si="0"/>
      </c>
      <c r="AF44" s="89"/>
      <c r="AG44" s="89"/>
      <c r="AH44" s="89"/>
      <c r="AI44" s="89"/>
      <c r="AJ44" s="89"/>
      <c r="AK44" s="89"/>
      <c r="AL44" s="45"/>
    </row>
    <row r="45" spans="2:38" s="44" customFormat="1" ht="30" customHeight="1" thickBot="1">
      <c r="B45" s="91">
        <v>39</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146">
        <f t="shared" si="0"/>
      </c>
      <c r="AF45" s="89"/>
      <c r="AG45" s="89"/>
      <c r="AH45" s="89"/>
      <c r="AI45" s="89"/>
      <c r="AJ45" s="89"/>
      <c r="AK45" s="89"/>
      <c r="AL45" s="45"/>
    </row>
    <row r="46" spans="2:38" s="44" customFormat="1" ht="30" customHeight="1" thickBot="1">
      <c r="B46" s="91">
        <v>40</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146">
        <f t="shared" si="0"/>
      </c>
      <c r="AF46" s="89"/>
      <c r="AG46" s="89"/>
      <c r="AH46" s="89"/>
      <c r="AI46" s="89"/>
      <c r="AJ46" s="89"/>
      <c r="AK46" s="89"/>
      <c r="AL46" s="45"/>
    </row>
    <row r="47" spans="2:38" s="44" customFormat="1" ht="30" customHeight="1" thickBot="1">
      <c r="B47" s="91" t="s">
        <v>115</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146">
        <f t="shared" si="0"/>
      </c>
      <c r="AF47" s="89"/>
      <c r="AG47" s="89"/>
      <c r="AH47" s="89"/>
      <c r="AI47" s="89"/>
      <c r="AJ47" s="89"/>
      <c r="AK47" s="89"/>
      <c r="AL47" s="45"/>
    </row>
    <row r="48" spans="2:38" s="44" customFormat="1" ht="13.5" thickBot="1">
      <c r="B48" s="3" t="s">
        <v>5</v>
      </c>
      <c r="C48" s="49"/>
      <c r="D48" s="50"/>
      <c r="E48" s="51"/>
      <c r="F48" s="93">
        <f>COUNTIF(F7:F47,"Yes")</f>
        <v>0</v>
      </c>
      <c r="G48" s="93">
        <f aca="true" t="shared" si="1" ref="G48:AL48">COUNTIF(G7:G47,"Yes")</f>
        <v>0</v>
      </c>
      <c r="H48" s="93">
        <f t="shared" si="1"/>
        <v>0</v>
      </c>
      <c r="I48" s="93">
        <f t="shared" si="1"/>
        <v>0</v>
      </c>
      <c r="J48" s="93">
        <f t="shared" si="1"/>
        <v>0</v>
      </c>
      <c r="K48" s="93">
        <f t="shared" si="1"/>
        <v>0</v>
      </c>
      <c r="L48" s="93">
        <f t="shared" si="1"/>
        <v>0</v>
      </c>
      <c r="M48" s="93">
        <f t="shared" si="1"/>
        <v>0</v>
      </c>
      <c r="N48" s="93">
        <f t="shared" si="1"/>
        <v>0</v>
      </c>
      <c r="O48" s="93">
        <f t="shared" si="1"/>
        <v>0</v>
      </c>
      <c r="P48" s="93">
        <f t="shared" si="1"/>
        <v>0</v>
      </c>
      <c r="Q48" s="93">
        <f t="shared" si="1"/>
        <v>0</v>
      </c>
      <c r="R48" s="93">
        <f t="shared" si="1"/>
        <v>0</v>
      </c>
      <c r="S48" s="93">
        <f t="shared" si="1"/>
        <v>0</v>
      </c>
      <c r="T48" s="93">
        <f t="shared" si="1"/>
        <v>0</v>
      </c>
      <c r="U48" s="93">
        <f t="shared" si="1"/>
        <v>0</v>
      </c>
      <c r="V48" s="93">
        <f t="shared" si="1"/>
        <v>0</v>
      </c>
      <c r="W48" s="93">
        <f t="shared" si="1"/>
        <v>0</v>
      </c>
      <c r="X48" s="93">
        <f t="shared" si="1"/>
        <v>0</v>
      </c>
      <c r="Y48" s="93">
        <f t="shared" si="1"/>
        <v>0</v>
      </c>
      <c r="Z48" s="93">
        <f t="shared" si="1"/>
        <v>0</v>
      </c>
      <c r="AA48" s="93">
        <f t="shared" si="1"/>
        <v>0</v>
      </c>
      <c r="AB48" s="93">
        <f t="shared" si="1"/>
        <v>0</v>
      </c>
      <c r="AC48" s="93">
        <f t="shared" si="1"/>
        <v>0</v>
      </c>
      <c r="AD48" s="93">
        <f t="shared" si="1"/>
        <v>0</v>
      </c>
      <c r="AE48" s="93">
        <f t="shared" si="1"/>
        <v>0</v>
      </c>
      <c r="AF48" s="93">
        <f t="shared" si="1"/>
        <v>0</v>
      </c>
      <c r="AG48" s="93">
        <f t="shared" si="1"/>
        <v>0</v>
      </c>
      <c r="AH48" s="93">
        <f t="shared" si="1"/>
        <v>0</v>
      </c>
      <c r="AI48" s="93">
        <f t="shared" si="1"/>
        <v>0</v>
      </c>
      <c r="AJ48" s="93">
        <f t="shared" si="1"/>
        <v>0</v>
      </c>
      <c r="AK48" s="93">
        <f t="shared" si="1"/>
        <v>0</v>
      </c>
      <c r="AL48" s="93">
        <f t="shared" si="1"/>
        <v>0</v>
      </c>
    </row>
    <row r="49" spans="2:38" s="44" customFormat="1" ht="13.5" thickBot="1">
      <c r="B49" s="3" t="s">
        <v>6</v>
      </c>
      <c r="C49" s="52"/>
      <c r="D49" s="41"/>
      <c r="E49" s="53"/>
      <c r="F49" s="93">
        <f>COUNTIF(F7:F47,"No")</f>
        <v>0</v>
      </c>
      <c r="G49" s="93">
        <f aca="true" t="shared" si="2" ref="G49:AL49">COUNTIF(G7:G47,"No")</f>
        <v>0</v>
      </c>
      <c r="H49" s="93">
        <f t="shared" si="2"/>
        <v>0</v>
      </c>
      <c r="I49" s="93">
        <f t="shared" si="2"/>
        <v>0</v>
      </c>
      <c r="J49" s="93">
        <f t="shared" si="2"/>
        <v>0</v>
      </c>
      <c r="K49" s="93">
        <f t="shared" si="2"/>
        <v>0</v>
      </c>
      <c r="L49" s="93">
        <f t="shared" si="2"/>
        <v>0</v>
      </c>
      <c r="M49" s="93">
        <f t="shared" si="2"/>
        <v>0</v>
      </c>
      <c r="N49" s="93">
        <f t="shared" si="2"/>
        <v>0</v>
      </c>
      <c r="O49" s="93">
        <f t="shared" si="2"/>
        <v>0</v>
      </c>
      <c r="P49" s="93">
        <f t="shared" si="2"/>
        <v>0</v>
      </c>
      <c r="Q49" s="93">
        <f t="shared" si="2"/>
        <v>0</v>
      </c>
      <c r="R49" s="93">
        <f t="shared" si="2"/>
        <v>0</v>
      </c>
      <c r="S49" s="93">
        <f t="shared" si="2"/>
        <v>0</v>
      </c>
      <c r="T49" s="93">
        <f t="shared" si="2"/>
        <v>0</v>
      </c>
      <c r="U49" s="93">
        <f t="shared" si="2"/>
        <v>0</v>
      </c>
      <c r="V49" s="93">
        <f t="shared" si="2"/>
        <v>0</v>
      </c>
      <c r="W49" s="93">
        <f t="shared" si="2"/>
        <v>0</v>
      </c>
      <c r="X49" s="93">
        <f t="shared" si="2"/>
        <v>0</v>
      </c>
      <c r="Y49" s="93">
        <f t="shared" si="2"/>
        <v>0</v>
      </c>
      <c r="Z49" s="93">
        <f t="shared" si="2"/>
        <v>0</v>
      </c>
      <c r="AA49" s="93">
        <f t="shared" si="2"/>
        <v>0</v>
      </c>
      <c r="AB49" s="93">
        <f t="shared" si="2"/>
        <v>0</v>
      </c>
      <c r="AC49" s="93">
        <f t="shared" si="2"/>
        <v>0</v>
      </c>
      <c r="AD49" s="93">
        <f t="shared" si="2"/>
        <v>0</v>
      </c>
      <c r="AE49" s="93">
        <f t="shared" si="2"/>
        <v>0</v>
      </c>
      <c r="AF49" s="93">
        <f t="shared" si="2"/>
        <v>0</v>
      </c>
      <c r="AG49" s="93">
        <f t="shared" si="2"/>
        <v>0</v>
      </c>
      <c r="AH49" s="93">
        <f t="shared" si="2"/>
        <v>0</v>
      </c>
      <c r="AI49" s="93">
        <f t="shared" si="2"/>
        <v>0</v>
      </c>
      <c r="AJ49" s="93">
        <f t="shared" si="2"/>
        <v>0</v>
      </c>
      <c r="AK49" s="93">
        <f t="shared" si="2"/>
        <v>0</v>
      </c>
      <c r="AL49" s="93">
        <f t="shared" si="2"/>
        <v>0</v>
      </c>
    </row>
    <row r="50" spans="2:38" s="44" customFormat="1" ht="13.5" thickBot="1">
      <c r="B50" s="3" t="s">
        <v>7</v>
      </c>
      <c r="C50" s="52"/>
      <c r="D50" s="41"/>
      <c r="E50" s="53"/>
      <c r="F50" s="93">
        <f>SUM(F48:F49)</f>
        <v>0</v>
      </c>
      <c r="G50" s="93">
        <f aca="true" t="shared" si="3" ref="G50:AL50">SUM(G48:G49)</f>
        <v>0</v>
      </c>
      <c r="H50" s="93">
        <f t="shared" si="3"/>
        <v>0</v>
      </c>
      <c r="I50" s="93">
        <f t="shared" si="3"/>
        <v>0</v>
      </c>
      <c r="J50" s="93">
        <f t="shared" si="3"/>
        <v>0</v>
      </c>
      <c r="K50" s="93">
        <f t="shared" si="3"/>
        <v>0</v>
      </c>
      <c r="L50" s="93">
        <f t="shared" si="3"/>
        <v>0</v>
      </c>
      <c r="M50" s="93">
        <f t="shared" si="3"/>
        <v>0</v>
      </c>
      <c r="N50" s="93">
        <f t="shared" si="3"/>
        <v>0</v>
      </c>
      <c r="O50" s="93">
        <f t="shared" si="3"/>
        <v>0</v>
      </c>
      <c r="P50" s="93">
        <f t="shared" si="3"/>
        <v>0</v>
      </c>
      <c r="Q50" s="93">
        <f t="shared" si="3"/>
        <v>0</v>
      </c>
      <c r="R50" s="93">
        <f t="shared" si="3"/>
        <v>0</v>
      </c>
      <c r="S50" s="93">
        <f t="shared" si="3"/>
        <v>0</v>
      </c>
      <c r="T50" s="93">
        <f t="shared" si="3"/>
        <v>0</v>
      </c>
      <c r="U50" s="93">
        <f t="shared" si="3"/>
        <v>0</v>
      </c>
      <c r="V50" s="93">
        <f t="shared" si="3"/>
        <v>0</v>
      </c>
      <c r="W50" s="93">
        <f t="shared" si="3"/>
        <v>0</v>
      </c>
      <c r="X50" s="93">
        <f t="shared" si="3"/>
        <v>0</v>
      </c>
      <c r="Y50" s="93">
        <f t="shared" si="3"/>
        <v>0</v>
      </c>
      <c r="Z50" s="93">
        <f t="shared" si="3"/>
        <v>0</v>
      </c>
      <c r="AA50" s="93">
        <f t="shared" si="3"/>
        <v>0</v>
      </c>
      <c r="AB50" s="93">
        <f t="shared" si="3"/>
        <v>0</v>
      </c>
      <c r="AC50" s="93">
        <f t="shared" si="3"/>
        <v>0</v>
      </c>
      <c r="AD50" s="93">
        <f t="shared" si="3"/>
        <v>0</v>
      </c>
      <c r="AE50" s="93">
        <f t="shared" si="3"/>
        <v>0</v>
      </c>
      <c r="AF50" s="93">
        <f t="shared" si="3"/>
        <v>0</v>
      </c>
      <c r="AG50" s="93">
        <f t="shared" si="3"/>
        <v>0</v>
      </c>
      <c r="AH50" s="93">
        <f t="shared" si="3"/>
        <v>0</v>
      </c>
      <c r="AI50" s="93">
        <f t="shared" si="3"/>
        <v>0</v>
      </c>
      <c r="AJ50" s="93">
        <f t="shared" si="3"/>
        <v>0</v>
      </c>
      <c r="AK50" s="93">
        <f t="shared" si="3"/>
        <v>0</v>
      </c>
      <c r="AL50" s="93">
        <f t="shared" si="3"/>
        <v>0</v>
      </c>
    </row>
    <row r="51" spans="2:38" s="57" customFormat="1" ht="13.5" thickBot="1">
      <c r="B51" s="5" t="s">
        <v>8</v>
      </c>
      <c r="C51" s="54"/>
      <c r="D51" s="55"/>
      <c r="E51" s="56"/>
      <c r="F51" s="94" t="str">
        <f>IF(ISERROR(F48/F50),"%",F48/F50)</f>
        <v>%</v>
      </c>
      <c r="G51" s="94" t="str">
        <f aca="true" t="shared" si="4" ref="G51:AL51">IF(ISERROR(G48/G50),"%",G48/G50)</f>
        <v>%</v>
      </c>
      <c r="H51" s="94" t="str">
        <f t="shared" si="4"/>
        <v>%</v>
      </c>
      <c r="I51" s="94" t="str">
        <f t="shared" si="4"/>
        <v>%</v>
      </c>
      <c r="J51" s="94" t="str">
        <f t="shared" si="4"/>
        <v>%</v>
      </c>
      <c r="K51" s="94" t="str">
        <f t="shared" si="4"/>
        <v>%</v>
      </c>
      <c r="L51" s="94" t="str">
        <f t="shared" si="4"/>
        <v>%</v>
      </c>
      <c r="M51" s="94" t="str">
        <f t="shared" si="4"/>
        <v>%</v>
      </c>
      <c r="N51" s="94" t="str">
        <f t="shared" si="4"/>
        <v>%</v>
      </c>
      <c r="O51" s="94" t="str">
        <f t="shared" si="4"/>
        <v>%</v>
      </c>
      <c r="P51" s="94" t="str">
        <f t="shared" si="4"/>
        <v>%</v>
      </c>
      <c r="Q51" s="94" t="str">
        <f t="shared" si="4"/>
        <v>%</v>
      </c>
      <c r="R51" s="94" t="str">
        <f t="shared" si="4"/>
        <v>%</v>
      </c>
      <c r="S51" s="94" t="str">
        <f t="shared" si="4"/>
        <v>%</v>
      </c>
      <c r="T51" s="94" t="str">
        <f t="shared" si="4"/>
        <v>%</v>
      </c>
      <c r="U51" s="94" t="str">
        <f t="shared" si="4"/>
        <v>%</v>
      </c>
      <c r="V51" s="94" t="str">
        <f t="shared" si="4"/>
        <v>%</v>
      </c>
      <c r="W51" s="94" t="str">
        <f t="shared" si="4"/>
        <v>%</v>
      </c>
      <c r="X51" s="94" t="str">
        <f t="shared" si="4"/>
        <v>%</v>
      </c>
      <c r="Y51" s="94" t="str">
        <f t="shared" si="4"/>
        <v>%</v>
      </c>
      <c r="Z51" s="94" t="str">
        <f t="shared" si="4"/>
        <v>%</v>
      </c>
      <c r="AA51" s="94" t="str">
        <f t="shared" si="4"/>
        <v>%</v>
      </c>
      <c r="AB51" s="94" t="str">
        <f t="shared" si="4"/>
        <v>%</v>
      </c>
      <c r="AC51" s="94" t="str">
        <f t="shared" si="4"/>
        <v>%</v>
      </c>
      <c r="AD51" s="94" t="str">
        <f t="shared" si="4"/>
        <v>%</v>
      </c>
      <c r="AE51" s="94" t="str">
        <f t="shared" si="4"/>
        <v>%</v>
      </c>
      <c r="AF51" s="94" t="str">
        <f t="shared" si="4"/>
        <v>%</v>
      </c>
      <c r="AG51" s="94" t="str">
        <f t="shared" si="4"/>
        <v>%</v>
      </c>
      <c r="AH51" s="94" t="str">
        <f t="shared" si="4"/>
        <v>%</v>
      </c>
      <c r="AI51" s="94" t="str">
        <f t="shared" si="4"/>
        <v>%</v>
      </c>
      <c r="AJ51" s="94" t="str">
        <f t="shared" si="4"/>
        <v>%</v>
      </c>
      <c r="AK51" s="94" t="str">
        <f t="shared" si="4"/>
        <v>%</v>
      </c>
      <c r="AL51" s="94" t="str">
        <f t="shared" si="4"/>
        <v>%</v>
      </c>
    </row>
    <row r="52" spans="3:38" s="44" customFormat="1" ht="12.75">
      <c r="C52" s="58"/>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147"/>
      <c r="AF52" s="95"/>
      <c r="AG52" s="95"/>
      <c r="AH52" s="95"/>
      <c r="AI52" s="95"/>
      <c r="AJ52" s="95"/>
      <c r="AK52" s="95"/>
      <c r="AL52" s="95"/>
    </row>
    <row r="53" spans="3:38" s="44" customFormat="1" ht="13.5" thickBot="1">
      <c r="C53" s="58"/>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147"/>
      <c r="AF53" s="95"/>
      <c r="AG53" s="95"/>
      <c r="AH53" s="95"/>
      <c r="AI53" s="95"/>
      <c r="AJ53" s="95"/>
      <c r="AK53" s="95"/>
      <c r="AL53" s="95"/>
    </row>
    <row r="54" spans="2:38" s="44" customFormat="1" ht="13.5" thickBot="1">
      <c r="B54" s="3" t="s">
        <v>18</v>
      </c>
      <c r="C54" s="58"/>
      <c r="F54" s="93">
        <f>COUNTIF(F7:F47,"NA")</f>
        <v>0</v>
      </c>
      <c r="G54" s="93">
        <f aca="true" t="shared" si="5" ref="G54:AL54">COUNTIF(G7:G47,"NA")</f>
        <v>0</v>
      </c>
      <c r="H54" s="93">
        <f t="shared" si="5"/>
        <v>0</v>
      </c>
      <c r="I54" s="93">
        <f t="shared" si="5"/>
        <v>0</v>
      </c>
      <c r="J54" s="93">
        <f t="shared" si="5"/>
        <v>0</v>
      </c>
      <c r="K54" s="93">
        <f t="shared" si="5"/>
        <v>0</v>
      </c>
      <c r="L54" s="93">
        <f t="shared" si="5"/>
        <v>0</v>
      </c>
      <c r="M54" s="93">
        <f t="shared" si="5"/>
        <v>0</v>
      </c>
      <c r="N54" s="93">
        <f t="shared" si="5"/>
        <v>0</v>
      </c>
      <c r="O54" s="93">
        <f t="shared" si="5"/>
        <v>0</v>
      </c>
      <c r="P54" s="93">
        <f t="shared" si="5"/>
        <v>0</v>
      </c>
      <c r="Q54" s="93">
        <f t="shared" si="5"/>
        <v>0</v>
      </c>
      <c r="R54" s="93">
        <f t="shared" si="5"/>
        <v>0</v>
      </c>
      <c r="S54" s="93">
        <f t="shared" si="5"/>
        <v>0</v>
      </c>
      <c r="T54" s="93">
        <f t="shared" si="5"/>
        <v>0</v>
      </c>
      <c r="U54" s="93">
        <f t="shared" si="5"/>
        <v>0</v>
      </c>
      <c r="V54" s="93">
        <f t="shared" si="5"/>
        <v>0</v>
      </c>
      <c r="W54" s="93">
        <f t="shared" si="5"/>
        <v>0</v>
      </c>
      <c r="X54" s="93">
        <f t="shared" si="5"/>
        <v>0</v>
      </c>
      <c r="Y54" s="93">
        <f t="shared" si="5"/>
        <v>0</v>
      </c>
      <c r="Z54" s="93">
        <f t="shared" si="5"/>
        <v>0</v>
      </c>
      <c r="AA54" s="93">
        <f t="shared" si="5"/>
        <v>0</v>
      </c>
      <c r="AB54" s="93">
        <f t="shared" si="5"/>
        <v>0</v>
      </c>
      <c r="AC54" s="93">
        <f t="shared" si="5"/>
        <v>0</v>
      </c>
      <c r="AD54" s="93">
        <f t="shared" si="5"/>
        <v>0</v>
      </c>
      <c r="AE54" s="93">
        <f t="shared" si="5"/>
        <v>0</v>
      </c>
      <c r="AF54" s="93">
        <f t="shared" si="5"/>
        <v>0</v>
      </c>
      <c r="AG54" s="93">
        <f t="shared" si="5"/>
        <v>0</v>
      </c>
      <c r="AH54" s="93">
        <f t="shared" si="5"/>
        <v>0</v>
      </c>
      <c r="AI54" s="93">
        <f t="shared" si="5"/>
        <v>0</v>
      </c>
      <c r="AJ54" s="93">
        <f t="shared" si="5"/>
        <v>0</v>
      </c>
      <c r="AK54" s="93">
        <f t="shared" si="5"/>
        <v>0</v>
      </c>
      <c r="AL54" s="93">
        <f t="shared" si="5"/>
        <v>0</v>
      </c>
    </row>
    <row r="55" spans="2:38" s="44" customFormat="1" ht="13.5" thickBot="1">
      <c r="B55" s="3" t="s">
        <v>21</v>
      </c>
      <c r="C55" s="58"/>
      <c r="F55" s="93">
        <f>COUNTIF(F7:F47,"*Exception*")</f>
        <v>0</v>
      </c>
      <c r="G55" s="93">
        <f aca="true" t="shared" si="6" ref="G55:AL55">COUNTIF(G7:G47,"*Exception*")</f>
        <v>0</v>
      </c>
      <c r="H55" s="93">
        <f t="shared" si="6"/>
        <v>0</v>
      </c>
      <c r="I55" s="93">
        <f t="shared" si="6"/>
        <v>0</v>
      </c>
      <c r="J55" s="93">
        <f t="shared" si="6"/>
        <v>0</v>
      </c>
      <c r="K55" s="93">
        <f t="shared" si="6"/>
        <v>0</v>
      </c>
      <c r="L55" s="93">
        <f t="shared" si="6"/>
        <v>0</v>
      </c>
      <c r="M55" s="93">
        <f t="shared" si="6"/>
        <v>0</v>
      </c>
      <c r="N55" s="93">
        <f t="shared" si="6"/>
        <v>0</v>
      </c>
      <c r="O55" s="93">
        <f t="shared" si="6"/>
        <v>0</v>
      </c>
      <c r="P55" s="93">
        <f t="shared" si="6"/>
        <v>0</v>
      </c>
      <c r="Q55" s="93">
        <f t="shared" si="6"/>
        <v>0</v>
      </c>
      <c r="R55" s="93">
        <f t="shared" si="6"/>
        <v>0</v>
      </c>
      <c r="S55" s="93">
        <f t="shared" si="6"/>
        <v>0</v>
      </c>
      <c r="T55" s="93">
        <f t="shared" si="6"/>
        <v>0</v>
      </c>
      <c r="U55" s="93">
        <f t="shared" si="6"/>
        <v>0</v>
      </c>
      <c r="V55" s="93">
        <f t="shared" si="6"/>
        <v>0</v>
      </c>
      <c r="W55" s="93">
        <f t="shared" si="6"/>
        <v>0</v>
      </c>
      <c r="X55" s="93">
        <f t="shared" si="6"/>
        <v>0</v>
      </c>
      <c r="Y55" s="93">
        <f t="shared" si="6"/>
        <v>0</v>
      </c>
      <c r="Z55" s="93">
        <f t="shared" si="6"/>
        <v>0</v>
      </c>
      <c r="AA55" s="93">
        <f t="shared" si="6"/>
        <v>0</v>
      </c>
      <c r="AB55" s="93">
        <f t="shared" si="6"/>
        <v>0</v>
      </c>
      <c r="AC55" s="93">
        <f t="shared" si="6"/>
        <v>0</v>
      </c>
      <c r="AD55" s="93">
        <f t="shared" si="6"/>
        <v>0</v>
      </c>
      <c r="AE55" s="93">
        <f t="shared" si="6"/>
        <v>0</v>
      </c>
      <c r="AF55" s="93">
        <f t="shared" si="6"/>
        <v>0</v>
      </c>
      <c r="AG55" s="93">
        <f t="shared" si="6"/>
        <v>0</v>
      </c>
      <c r="AH55" s="93">
        <f t="shared" si="6"/>
        <v>0</v>
      </c>
      <c r="AI55" s="93">
        <f t="shared" si="6"/>
        <v>0</v>
      </c>
      <c r="AJ55" s="93">
        <f t="shared" si="6"/>
        <v>0</v>
      </c>
      <c r="AK55" s="93">
        <f t="shared" si="6"/>
        <v>0</v>
      </c>
      <c r="AL55" s="93">
        <f t="shared" si="6"/>
        <v>0</v>
      </c>
    </row>
    <row r="58" spans="2:5" ht="15">
      <c r="B58" s="208"/>
      <c r="C58" s="196"/>
      <c r="D58" s="196"/>
      <c r="E58" s="196"/>
    </row>
    <row r="59" spans="2:5" ht="15">
      <c r="B59" s="207"/>
      <c r="C59" s="206"/>
      <c r="D59" s="206"/>
      <c r="E59" s="206"/>
    </row>
    <row r="60" spans="2:5" ht="15">
      <c r="B60" s="207"/>
      <c r="C60" s="206"/>
      <c r="D60" s="206"/>
      <c r="E60" s="206"/>
    </row>
    <row r="61" spans="2:5" ht="15">
      <c r="B61" s="207"/>
      <c r="C61" s="206"/>
      <c r="D61" s="206"/>
      <c r="E61" s="206"/>
    </row>
    <row r="62" spans="2:5" ht="15">
      <c r="B62" s="207"/>
      <c r="C62" s="206"/>
      <c r="D62" s="206"/>
      <c r="E62" s="206"/>
    </row>
    <row r="63" spans="2:5" ht="15">
      <c r="B63" s="205"/>
      <c r="C63" s="206"/>
      <c r="D63" s="206"/>
      <c r="E63" s="206"/>
    </row>
    <row r="64" spans="2:5" ht="15">
      <c r="B64" s="205"/>
      <c r="C64" s="206"/>
      <c r="D64" s="206"/>
      <c r="E64" s="206"/>
    </row>
    <row r="65" spans="2:5" ht="15">
      <c r="B65" s="205"/>
      <c r="C65" s="206"/>
      <c r="D65" s="206"/>
      <c r="E65" s="206"/>
    </row>
    <row r="66" spans="2:5" ht="15">
      <c r="B66" s="205"/>
      <c r="C66" s="206"/>
      <c r="D66" s="206"/>
      <c r="E66" s="206"/>
    </row>
    <row r="80" ht="14.25" hidden="1">
      <c r="B80" s="44" t="s">
        <v>25</v>
      </c>
    </row>
    <row r="81" ht="14.25" hidden="1">
      <c r="B81" s="44" t="s">
        <v>26</v>
      </c>
    </row>
    <row r="82" ht="14.25" hidden="1">
      <c r="B82" s="44" t="s">
        <v>37</v>
      </c>
    </row>
    <row r="83" ht="14.25" hidden="1">
      <c r="B83" s="44" t="s">
        <v>33</v>
      </c>
    </row>
    <row r="84" ht="14.25" hidden="1">
      <c r="B84" s="44" t="s">
        <v>34</v>
      </c>
    </row>
    <row r="85" ht="14.25" hidden="1">
      <c r="B85" s="44" t="s">
        <v>27</v>
      </c>
    </row>
    <row r="86" ht="14.25" hidden="1">
      <c r="B86" s="44" t="s">
        <v>38</v>
      </c>
    </row>
    <row r="87" ht="14.25" hidden="1">
      <c r="B87" s="44" t="s">
        <v>28</v>
      </c>
    </row>
    <row r="88" ht="14.25" hidden="1">
      <c r="B88" s="44" t="s">
        <v>29</v>
      </c>
    </row>
    <row r="89" ht="14.25" hidden="1">
      <c r="B89" s="44" t="s">
        <v>30</v>
      </c>
    </row>
    <row r="90" ht="14.25" hidden="1">
      <c r="B90" s="44" t="s">
        <v>39</v>
      </c>
    </row>
    <row r="91" ht="14.25" hidden="1">
      <c r="B91" s="44" t="s">
        <v>35</v>
      </c>
    </row>
    <row r="92" ht="14.25" hidden="1">
      <c r="B92" s="44" t="s">
        <v>36</v>
      </c>
    </row>
    <row r="93" ht="14.25" hidden="1">
      <c r="B93" s="44" t="s">
        <v>40</v>
      </c>
    </row>
    <row r="94" ht="14.25" hidden="1">
      <c r="B94" s="44" t="s">
        <v>31</v>
      </c>
    </row>
    <row r="95" ht="14.25" hidden="1">
      <c r="B95" s="44" t="s">
        <v>41</v>
      </c>
    </row>
    <row r="96" ht="14.25" hidden="1">
      <c r="B96" s="44" t="s">
        <v>32</v>
      </c>
    </row>
  </sheetData>
  <sheetProtection formatCells="0" formatColumns="0" formatRows="0" insertColumns="0" insertRows="0" insertHyperlinks="0" deleteColumns="0" deleteRows="0" sort="0" autoFilter="0" pivotTables="0"/>
  <mergeCells count="31">
    <mergeCell ref="AJ4:AJ5"/>
    <mergeCell ref="AK4:AK5"/>
    <mergeCell ref="AD4:AD5"/>
    <mergeCell ref="AF4:AF5"/>
    <mergeCell ref="AG4:AG5"/>
    <mergeCell ref="AH4:AH5"/>
    <mergeCell ref="AL4:AL5"/>
    <mergeCell ref="U4:U5"/>
    <mergeCell ref="V4:V5"/>
    <mergeCell ref="W4:W5"/>
    <mergeCell ref="X4:X5"/>
    <mergeCell ref="Y4:Y5"/>
    <mergeCell ref="AI4:AI5"/>
    <mergeCell ref="Z4:Z5"/>
    <mergeCell ref="AB4:AB5"/>
    <mergeCell ref="AC4:AC5"/>
    <mergeCell ref="F4:F5"/>
    <mergeCell ref="G4:P4"/>
    <mergeCell ref="Q4:Q5"/>
    <mergeCell ref="R4:T4"/>
    <mergeCell ref="AA4:AA5"/>
    <mergeCell ref="B1:I2"/>
    <mergeCell ref="B66:E66"/>
    <mergeCell ref="B59:E59"/>
    <mergeCell ref="B60:E60"/>
    <mergeCell ref="B61:E61"/>
    <mergeCell ref="B62:E62"/>
    <mergeCell ref="B58:E58"/>
    <mergeCell ref="B63:E63"/>
    <mergeCell ref="B64:E64"/>
    <mergeCell ref="B65:E65"/>
  </mergeCells>
  <conditionalFormatting sqref="AB7:AB47">
    <cfRule type="expression" priority="7" dxfId="0">
      <formula>(AA7="No")</formula>
    </cfRule>
  </conditionalFormatting>
  <conditionalFormatting sqref="AC7:AC47">
    <cfRule type="expression" priority="6" dxfId="0">
      <formula>(AA7="No")</formula>
    </cfRule>
  </conditionalFormatting>
  <conditionalFormatting sqref="AD7:AD47">
    <cfRule type="expression" priority="5" dxfId="0">
      <formula>(AA7="No")</formula>
    </cfRule>
  </conditionalFormatting>
  <conditionalFormatting sqref="AF7:AF47">
    <cfRule type="expression" priority="4" dxfId="0">
      <formula>(AA7="No")</formula>
    </cfRule>
  </conditionalFormatting>
  <conditionalFormatting sqref="AG7:AG47">
    <cfRule type="expression" priority="3" dxfId="0">
      <formula>(AA7="No")</formula>
    </cfRule>
  </conditionalFormatting>
  <conditionalFormatting sqref="AF7:AF47">
    <cfRule type="expression" priority="2" dxfId="0">
      <formula>(AD7="No")</formula>
    </cfRule>
  </conditionalFormatting>
  <conditionalFormatting sqref="AG7:AG47">
    <cfRule type="expression" priority="1" dxfId="0">
      <formula>(AD7="No")</formula>
    </cfRule>
  </conditionalFormatting>
  <dataValidations count="3">
    <dataValidation type="list" allowBlank="1" showInputMessage="1" showErrorMessage="1" sqref="D7:D47">
      <formula1>"Male,Female"</formula1>
    </dataValidation>
    <dataValidation type="list" allowBlank="1" showInputMessage="1" showErrorMessage="1" sqref="E7:E47">
      <formula1>$B$80:$B$96</formula1>
    </dataValidation>
    <dataValidation type="list" allowBlank="1" showInputMessage="1" showErrorMessage="1" sqref="F7:AD47 AF7:AL47">
      <formula1>"Yes, No, NA, Exception"</formula1>
    </dataValidation>
  </dataValidations>
  <printOptions/>
  <pageMargins left="0.7086614173228347" right="0.7086614173228347" top="0.7480314960629921" bottom="0.7480314960629921" header="0.31496062992125984" footer="0.31496062992125984"/>
  <pageSetup fitToHeight="2" fitToWidth="6" horizontalDpi="300" verticalDpi="300" orientation="landscape" paperSize="9" scale="61" r:id="rId1"/>
  <ignoredErrors>
    <ignoredError sqref="B1 F50:AD51 F54:AD55 AF48:AG48 AF50:AG51 AF54:AG55 F48:AD48 AH48:AL48 AH50:AL51 AH54:AL55" unlockedFormula="1"/>
  </ignoredErrors>
</worksheet>
</file>

<file path=xl/worksheets/sheet6.xml><?xml version="1.0" encoding="utf-8"?>
<worksheet xmlns="http://schemas.openxmlformats.org/spreadsheetml/2006/main" xmlns:r="http://schemas.openxmlformats.org/officeDocument/2006/relationships">
  <sheetPr codeName="Sheet10">
    <pageSetUpPr fitToPage="1"/>
  </sheetPr>
  <dimension ref="B1:N137"/>
  <sheetViews>
    <sheetView showGridLines="0" zoomScalePageLayoutView="0" workbookViewId="0" topLeftCell="A1">
      <selection activeCell="A1" sqref="A1"/>
    </sheetView>
  </sheetViews>
  <sheetFormatPr defaultColWidth="9.140625" defaultRowHeight="15"/>
  <cols>
    <col min="1" max="1" width="9.140625" style="30" customWidth="1"/>
    <col min="2" max="2" width="29.7109375" style="30" customWidth="1"/>
    <col min="3" max="4" width="11.421875" style="30" customWidth="1"/>
    <col min="5" max="5" width="30.57421875" style="30" customWidth="1"/>
    <col min="6" max="9" width="13.00390625" style="30" customWidth="1"/>
    <col min="10" max="16384" width="9.140625" style="30" customWidth="1"/>
  </cols>
  <sheetData>
    <row r="1" spans="2:9" ht="45.75" customHeight="1">
      <c r="B1" s="237" t="str">
        <f>'Hidden sheet'!B3&amp;": "&amp;'Hidden sheet'!B4&amp;"clinical audit report"</f>
        <v>Autism in children and young people: recognition, referral, diagnosis and management clinical audit report</v>
      </c>
      <c r="C1" s="238"/>
      <c r="D1" s="238"/>
      <c r="E1" s="238"/>
      <c r="F1" s="238"/>
      <c r="G1" s="238"/>
      <c r="H1" s="238"/>
      <c r="I1" s="238"/>
    </row>
    <row r="2" spans="2:9" ht="15">
      <c r="B2" s="239"/>
      <c r="C2" s="239"/>
      <c r="D2" s="239"/>
      <c r="E2" s="239"/>
      <c r="F2" s="239"/>
      <c r="G2" s="239"/>
      <c r="H2" s="239"/>
      <c r="I2" s="196"/>
    </row>
    <row r="3" spans="2:14" s="86" customFormat="1" ht="15.75">
      <c r="B3" s="232" t="s">
        <v>44</v>
      </c>
      <c r="C3" s="232"/>
      <c r="D3" s="232"/>
      <c r="E3" s="240"/>
      <c r="F3" s="240"/>
      <c r="G3" s="240"/>
      <c r="H3" s="241"/>
      <c r="I3" s="241"/>
      <c r="J3" s="106"/>
      <c r="K3" s="106"/>
      <c r="L3" s="106"/>
      <c r="M3" s="106"/>
      <c r="N3" s="106"/>
    </row>
    <row r="4" spans="2:14" s="86" customFormat="1" ht="15.75" customHeight="1">
      <c r="B4" s="223" t="str">
        <f>Introduction!B1&amp;"."</f>
        <v>Autism in children and young people: recognition, referral, diagnosis and management clinical audit.</v>
      </c>
      <c r="C4" s="223"/>
      <c r="D4" s="223"/>
      <c r="E4" s="242"/>
      <c r="F4" s="242"/>
      <c r="G4" s="242"/>
      <c r="H4" s="243"/>
      <c r="I4" s="243"/>
      <c r="J4" s="106"/>
      <c r="K4" s="106"/>
      <c r="L4" s="106"/>
      <c r="M4" s="106"/>
      <c r="N4" s="106"/>
    </row>
    <row r="5" spans="2:14" s="86" customFormat="1" ht="15.75" customHeight="1">
      <c r="B5" s="223"/>
      <c r="C5" s="223"/>
      <c r="D5" s="223"/>
      <c r="E5" s="242"/>
      <c r="F5" s="242"/>
      <c r="G5" s="242"/>
      <c r="H5" s="243"/>
      <c r="I5" s="243"/>
      <c r="J5" s="106"/>
      <c r="K5" s="106"/>
      <c r="L5" s="106"/>
      <c r="M5" s="106"/>
      <c r="N5" s="106"/>
    </row>
    <row r="6" spans="2:14" s="86" customFormat="1" ht="15.75">
      <c r="B6" s="232" t="s">
        <v>45</v>
      </c>
      <c r="C6" s="232"/>
      <c r="D6" s="232"/>
      <c r="E6" s="240"/>
      <c r="F6" s="240"/>
      <c r="G6" s="240"/>
      <c r="H6" s="241"/>
      <c r="I6" s="241"/>
      <c r="J6" s="106"/>
      <c r="K6" s="106"/>
      <c r="L6" s="106"/>
      <c r="M6" s="106"/>
      <c r="N6" s="106"/>
    </row>
    <row r="7" spans="2:14" s="86" customFormat="1" ht="31.5" customHeight="1">
      <c r="B7" s="223" t="str">
        <f>"The aim of this clinical audit is "&amp;'Hidden sheet'!B7&amp;"."</f>
        <v>The aim of this clinical audit is to improve the recognition, referral, diagnosis and management of autism in children and young people.</v>
      </c>
      <c r="C7" s="223"/>
      <c r="D7" s="223"/>
      <c r="E7" s="242"/>
      <c r="F7" s="242"/>
      <c r="G7" s="242"/>
      <c r="H7" s="243"/>
      <c r="I7" s="243"/>
      <c r="J7" s="106"/>
      <c r="K7" s="106"/>
      <c r="L7" s="106"/>
      <c r="M7" s="106"/>
      <c r="N7" s="106"/>
    </row>
    <row r="8" spans="2:14" s="86" customFormat="1" ht="15.75" customHeight="1">
      <c r="B8" s="223"/>
      <c r="C8" s="223"/>
      <c r="D8" s="223"/>
      <c r="E8" s="242"/>
      <c r="F8" s="242"/>
      <c r="G8" s="242"/>
      <c r="H8" s="243"/>
      <c r="I8" s="243"/>
      <c r="J8" s="106"/>
      <c r="K8" s="106"/>
      <c r="L8" s="106"/>
      <c r="M8" s="106"/>
      <c r="N8" s="106"/>
    </row>
    <row r="9" spans="2:14" s="86" customFormat="1" ht="15.75">
      <c r="B9" s="232" t="s">
        <v>68</v>
      </c>
      <c r="C9" s="232"/>
      <c r="D9" s="232"/>
      <c r="E9" s="240"/>
      <c r="F9" s="240"/>
      <c r="G9" s="240"/>
      <c r="H9" s="241"/>
      <c r="I9" s="241"/>
      <c r="J9" s="106"/>
      <c r="K9" s="106"/>
      <c r="L9" s="106"/>
      <c r="M9" s="106"/>
      <c r="N9" s="106"/>
    </row>
    <row r="10" spans="2:14" s="86" customFormat="1" ht="29.25" customHeight="1">
      <c r="B10" s="223" t="str">
        <f>"The audit standards are based on "&amp;'Hidden sheet'!B2&amp;". NICE clinical guidelines "&amp;'Hidden sheet'!B5&amp;"."</f>
        <v>The audit standards are based on Autism in children and young people: recognition, referral, diagnosis and management. NICE clinical guidelines 128 and 170.</v>
      </c>
      <c r="C10" s="223"/>
      <c r="D10" s="223"/>
      <c r="E10" s="242"/>
      <c r="F10" s="242"/>
      <c r="G10" s="242"/>
      <c r="H10" s="243"/>
      <c r="I10" s="243"/>
      <c r="J10" s="106"/>
      <c r="K10" s="106"/>
      <c r="L10" s="106"/>
      <c r="M10" s="106"/>
      <c r="N10" s="106"/>
    </row>
    <row r="11" spans="2:14" s="86" customFormat="1" ht="15.75" customHeight="1">
      <c r="B11" s="223"/>
      <c r="C11" s="223"/>
      <c r="D11" s="223"/>
      <c r="E11" s="242"/>
      <c r="F11" s="242"/>
      <c r="G11" s="242"/>
      <c r="H11" s="243"/>
      <c r="I11" s="243"/>
      <c r="J11" s="106"/>
      <c r="K11" s="106"/>
      <c r="L11" s="106"/>
      <c r="M11" s="106"/>
      <c r="N11" s="106"/>
    </row>
    <row r="12" spans="2:14" s="86" customFormat="1" ht="15.75">
      <c r="B12" s="232" t="s">
        <v>46</v>
      </c>
      <c r="C12" s="232"/>
      <c r="D12" s="232"/>
      <c r="E12" s="240"/>
      <c r="F12" s="240"/>
      <c r="G12" s="240"/>
      <c r="H12" s="241"/>
      <c r="I12" s="241"/>
      <c r="J12" s="106"/>
      <c r="K12" s="106"/>
      <c r="L12" s="106"/>
      <c r="M12" s="106"/>
      <c r="N12" s="106"/>
    </row>
    <row r="13" spans="2:14" s="86" customFormat="1" ht="31.5" customHeight="1">
      <c r="B13" s="223" t="str">
        <f>"The audit sample includes "&amp;'Hidden sheet'!B11&amp;"."</f>
        <v>The audit sample includes children and young people from birth up to 19 years who are known to have or are suspected of having autism. The ICD-10 code F84.0 Autistic disorder could be used to help obtain the sample.</v>
      </c>
      <c r="C13" s="223"/>
      <c r="D13" s="223"/>
      <c r="E13" s="242"/>
      <c r="F13" s="242"/>
      <c r="G13" s="242"/>
      <c r="H13" s="243"/>
      <c r="I13" s="243"/>
      <c r="J13" s="106"/>
      <c r="K13" s="106"/>
      <c r="L13" s="106"/>
      <c r="M13" s="106"/>
      <c r="N13" s="106"/>
    </row>
    <row r="14" spans="2:14" s="86" customFormat="1" ht="15">
      <c r="B14" s="223"/>
      <c r="C14" s="223"/>
      <c r="D14" s="223"/>
      <c r="E14" s="242"/>
      <c r="F14" s="242"/>
      <c r="G14" s="242"/>
      <c r="H14" s="243"/>
      <c r="I14" s="243"/>
      <c r="J14" s="106"/>
      <c r="K14" s="106"/>
      <c r="L14" s="106"/>
      <c r="M14" s="106"/>
      <c r="N14" s="106"/>
    </row>
    <row r="15" spans="2:14" s="86" customFormat="1" ht="20.25" customHeight="1">
      <c r="B15" s="232" t="s">
        <v>52</v>
      </c>
      <c r="C15" s="232"/>
      <c r="D15" s="232"/>
      <c r="E15" s="232"/>
      <c r="F15" s="232"/>
      <c r="G15" s="232"/>
      <c r="H15" s="241"/>
      <c r="I15" s="241"/>
      <c r="J15" s="106"/>
      <c r="K15" s="106"/>
      <c r="L15" s="106"/>
      <c r="M15" s="106"/>
      <c r="N15" s="106"/>
    </row>
    <row r="16" spans="2:9" s="86" customFormat="1" ht="15">
      <c r="B16" s="245"/>
      <c r="C16" s="206"/>
      <c r="D16" s="206"/>
      <c r="E16" s="206"/>
      <c r="F16" s="32" t="s">
        <v>19</v>
      </c>
      <c r="G16" s="33">
        <f>COUNTA('Data collection'!F7:F47)</f>
        <v>0</v>
      </c>
      <c r="H16" s="32" t="s">
        <v>20</v>
      </c>
      <c r="I16" s="36">
        <f>COUNTA('Re-audit'!F7:F47)</f>
        <v>0</v>
      </c>
    </row>
    <row r="17" spans="2:9" s="86" customFormat="1" ht="15.75" thickBot="1">
      <c r="B17" s="235"/>
      <c r="C17" s="236"/>
      <c r="D17" s="236"/>
      <c r="E17" s="236"/>
      <c r="F17" s="236"/>
      <c r="G17" s="236"/>
      <c r="H17" s="236"/>
      <c r="I17" s="236"/>
    </row>
    <row r="18" spans="2:9" ht="15.75" thickBot="1">
      <c r="B18" s="246" t="s">
        <v>68</v>
      </c>
      <c r="C18" s="247"/>
      <c r="D18" s="247"/>
      <c r="E18" s="248"/>
      <c r="F18" s="246" t="s">
        <v>53</v>
      </c>
      <c r="G18" s="247"/>
      <c r="H18" s="246" t="s">
        <v>54</v>
      </c>
      <c r="I18" s="248"/>
    </row>
    <row r="19" spans="2:9" ht="30.75" customHeight="1" thickBot="1">
      <c r="B19" s="226" t="str">
        <f>'Audit standards'!B13</f>
        <v>1. The autism diagnostic assessment should be started within 3 months of a referral to the autism team.</v>
      </c>
      <c r="C19" s="227"/>
      <c r="D19" s="227"/>
      <c r="E19" s="244"/>
      <c r="F19" s="133" t="str">
        <f>'Data collection'!F51</f>
        <v>%</v>
      </c>
      <c r="G19" s="135" t="str">
        <f>'Data collection'!F48&amp;"/"&amp;'Data collection'!F50</f>
        <v>0/0</v>
      </c>
      <c r="H19" s="37" t="str">
        <f>'Re-audit'!F51</f>
        <v>%</v>
      </c>
      <c r="I19" s="37" t="str">
        <f>'Re-audit'!F48&amp;"/"&amp;'Re-audit'!F50</f>
        <v>0/0</v>
      </c>
    </row>
    <row r="20" spans="2:9" ht="15">
      <c r="B20" s="226" t="str">
        <f>'Audit standards'!B14</f>
        <v>2. Every diagnostic assessment should include:</v>
      </c>
      <c r="C20" s="227"/>
      <c r="D20" s="227"/>
      <c r="E20" s="227"/>
      <c r="F20" s="138"/>
      <c r="G20" s="135"/>
      <c r="H20" s="166"/>
      <c r="I20" s="167"/>
    </row>
    <row r="21" spans="2:9" ht="30.75" customHeight="1">
      <c r="B21" s="230" t="str">
        <f>'Audit standards'!B15</f>
        <v>• detailed questions about parent's or carer's concerns and, if appropriate, the child or young person's concerns</v>
      </c>
      <c r="C21" s="231"/>
      <c r="D21" s="231"/>
      <c r="E21" s="231"/>
      <c r="F21" s="139" t="str">
        <f>'Data collection'!G51</f>
        <v>%</v>
      </c>
      <c r="G21" s="136" t="str">
        <f>'Data collection'!G48&amp;"/"&amp;'Data collection'!G50</f>
        <v>0/0</v>
      </c>
      <c r="H21" s="136" t="str">
        <f>'Re-audit'!G51</f>
        <v>%</v>
      </c>
      <c r="I21" s="169" t="str">
        <f>'Re-audit'!G48&amp;"/"&amp;'Re-audit'!G50</f>
        <v>0/0</v>
      </c>
    </row>
    <row r="22" spans="2:9" ht="28.5" customHeight="1">
      <c r="B22" s="230" t="str">
        <f>'Audit standards'!B16</f>
        <v>• details of the child's or young person's experiences of home life, education and social care</v>
      </c>
      <c r="C22" s="231"/>
      <c r="D22" s="231"/>
      <c r="E22" s="231"/>
      <c r="F22" s="139" t="str">
        <f>'Data collection'!H51</f>
        <v>%</v>
      </c>
      <c r="G22" s="136" t="str">
        <f>'Data collection'!H48&amp;"/"&amp;'Data collection'!H50</f>
        <v>0/0</v>
      </c>
      <c r="H22" s="136" t="str">
        <f>'Re-audit'!H51</f>
        <v>%</v>
      </c>
      <c r="I22" s="169" t="str">
        <f>'Re-audit'!H48&amp;"/"&amp;'Re-audit'!H50</f>
        <v>0/0</v>
      </c>
    </row>
    <row r="23" spans="2:9" ht="30" customHeight="1">
      <c r="B23" s="230" t="str">
        <f>'Audit standards'!B17</f>
        <v>• a developmental history, focusing on developmental and behavioural features consistent with ICD-10 or DSM-IV criteria</v>
      </c>
      <c r="C23" s="231"/>
      <c r="D23" s="231"/>
      <c r="E23" s="231"/>
      <c r="F23" s="139" t="str">
        <f>'Data collection'!I51</f>
        <v>%</v>
      </c>
      <c r="G23" s="136" t="str">
        <f>'Data collection'!I48&amp;"/"&amp;'Data collection'!I50</f>
        <v>0/0</v>
      </c>
      <c r="H23" s="136" t="str">
        <f>'Re-audit'!I51</f>
        <v>%</v>
      </c>
      <c r="I23" s="169" t="str">
        <f>'Re-audit'!I48&amp;"/"&amp;'Re-audit'!I50</f>
        <v>0/0</v>
      </c>
    </row>
    <row r="24" spans="2:9" ht="42.75" customHeight="1">
      <c r="B24" s="230" t="str">
        <f>'Audit standards'!B18</f>
        <v>• assessment (through interaction with and observation of the child or young person) of social and communication skills and behaviours, focusing on features consistent with ICD-10 or DSM-IV criteria</v>
      </c>
      <c r="C24" s="231"/>
      <c r="D24" s="231"/>
      <c r="E24" s="231"/>
      <c r="F24" s="139" t="str">
        <f>'Data collection'!J51</f>
        <v>%</v>
      </c>
      <c r="G24" s="136" t="str">
        <f>'Data collection'!J48&amp;"/"&amp;'Data collection'!J50</f>
        <v>0/0</v>
      </c>
      <c r="H24" s="136" t="str">
        <f>'Re-audit'!J51</f>
        <v>%</v>
      </c>
      <c r="I24" s="169" t="str">
        <f>'Re-audit'!J48&amp;"/"&amp;'Re-audit'!J50</f>
        <v>0/0</v>
      </c>
    </row>
    <row r="25" spans="2:9" ht="29.25" customHeight="1">
      <c r="B25" s="230" t="str">
        <f>'Audit standards'!B19</f>
        <v>• a medical history, including prenatal, perinatal and family history, and past and current health conditions</v>
      </c>
      <c r="C25" s="231"/>
      <c r="D25" s="231"/>
      <c r="E25" s="231"/>
      <c r="F25" s="139" t="str">
        <f>'Data collection'!K51</f>
        <v>%</v>
      </c>
      <c r="G25" s="136" t="str">
        <f>'Data collection'!K48&amp;"/"&amp;'Data collection'!K50</f>
        <v>0/0</v>
      </c>
      <c r="H25" s="136" t="str">
        <f>'Re-audit'!K51</f>
        <v>%</v>
      </c>
      <c r="I25" s="169" t="str">
        <f>'Re-audit'!K48&amp;"/"&amp;'Re-audit'!K50</f>
        <v>0/0</v>
      </c>
    </row>
    <row r="26" spans="2:9" ht="13.5" customHeight="1">
      <c r="B26" s="230" t="str">
        <f>'Audit standards'!B20</f>
        <v>• a physical examination</v>
      </c>
      <c r="C26" s="231"/>
      <c r="D26" s="231"/>
      <c r="E26" s="231"/>
      <c r="F26" s="139" t="str">
        <f>'Data collection'!L51</f>
        <v>%</v>
      </c>
      <c r="G26" s="136" t="str">
        <f>'Data collection'!L48&amp;"/"&amp;'Data collection'!L50</f>
        <v>0/0</v>
      </c>
      <c r="H26" s="136" t="str">
        <f>'Re-audit'!L51</f>
        <v>%</v>
      </c>
      <c r="I26" s="169" t="str">
        <f>'Re-audit'!L48&amp;"/"&amp;'Re-audit'!L50</f>
        <v>0/0</v>
      </c>
    </row>
    <row r="27" spans="2:9" ht="18" customHeight="1">
      <c r="B27" s="233" t="str">
        <f>'Audit standards'!B21</f>
        <v>• consideration of the differential diagnosis</v>
      </c>
      <c r="C27" s="231"/>
      <c r="D27" s="231"/>
      <c r="E27" s="231"/>
      <c r="F27" s="139" t="str">
        <f>'Data collection'!M51</f>
        <v>%</v>
      </c>
      <c r="G27" s="136" t="str">
        <f>'Data collection'!M48&amp;"/"&amp;'Data collection'!M50</f>
        <v>0/0</v>
      </c>
      <c r="H27" s="136" t="str">
        <f>'Re-audit'!M51</f>
        <v>%</v>
      </c>
      <c r="I27" s="169" t="str">
        <f>'Re-audit'!M48&amp;"/"&amp;'Re-audit'!M50</f>
        <v>0/0</v>
      </c>
    </row>
    <row r="28" spans="2:9" ht="15" customHeight="1">
      <c r="B28" s="230" t="str">
        <f>'Audit standards'!B22</f>
        <v>• systematic assessment for conditions that may coexist with autism</v>
      </c>
      <c r="C28" s="231"/>
      <c r="D28" s="231"/>
      <c r="E28" s="231"/>
      <c r="F28" s="139" t="str">
        <f>'Data collection'!N51</f>
        <v>%</v>
      </c>
      <c r="G28" s="136" t="str">
        <f>'Data collection'!N48&amp;"/"&amp;'Data collection'!N50</f>
        <v>0/0</v>
      </c>
      <c r="H28" s="136" t="str">
        <f>'Re-audit'!N51</f>
        <v>%</v>
      </c>
      <c r="I28" s="169" t="str">
        <f>'Re-audit'!N48&amp;"/"&amp;'Re-audit'!N50</f>
        <v>0/0</v>
      </c>
    </row>
    <row r="29" spans="2:9" ht="44.25" customHeight="1">
      <c r="B29" s="230" t="str">
        <f>'Audit standards'!B23</f>
        <v>• development of a profile of the child's or young person's strengths, skills, impairments and needs that can be used to create a needs-based management plan, taking into account family and educational context</v>
      </c>
      <c r="C29" s="231"/>
      <c r="D29" s="231"/>
      <c r="E29" s="231"/>
      <c r="F29" s="139" t="str">
        <f>'Data collection'!O51</f>
        <v>%</v>
      </c>
      <c r="G29" s="136" t="str">
        <f>'Data collection'!O48&amp;"/"&amp;'Data collection'!O50</f>
        <v>0/0</v>
      </c>
      <c r="H29" s="136" t="str">
        <f>'Re-audit'!O51</f>
        <v>%</v>
      </c>
      <c r="I29" s="169" t="str">
        <f>'Re-audit'!O48&amp;"/"&amp;'Re-audit'!O50</f>
        <v>0/0</v>
      </c>
    </row>
    <row r="30" spans="2:9" ht="33" customHeight="1" thickBot="1">
      <c r="B30" s="224" t="str">
        <f>'Audit standards'!B24</f>
        <v>• communication of assessment findings to the parent or carer and, if appropriate, the child or young person.</v>
      </c>
      <c r="C30" s="225"/>
      <c r="D30" s="225"/>
      <c r="E30" s="225"/>
      <c r="F30" s="140" t="str">
        <f>'Data collection'!P51</f>
        <v>%</v>
      </c>
      <c r="G30" s="134" t="str">
        <f>'Data collection'!P48&amp;"/"&amp;'Data collection'!P50</f>
        <v>0/0</v>
      </c>
      <c r="H30" s="134" t="str">
        <f>'Re-audit'!P51</f>
        <v>%</v>
      </c>
      <c r="I30" s="168" t="str">
        <f>'Re-audit'!P48&amp;"/"&amp;'Re-audit'!P50</f>
        <v>0/0</v>
      </c>
    </row>
    <row r="31" spans="2:9" s="86" customFormat="1" ht="19.5" customHeight="1" thickBot="1">
      <c r="B31" s="230" t="str">
        <f>'Audit standards'!B25</f>
        <v>3. A general physical examination is performed.</v>
      </c>
      <c r="C31" s="231"/>
      <c r="D31" s="231"/>
      <c r="E31" s="234"/>
      <c r="F31" s="137" t="str">
        <f>'Data collection'!Q51</f>
        <v>%</v>
      </c>
      <c r="G31" s="136" t="str">
        <f>'Data collection'!Q48&amp;"/"&amp;'Data collection'!Q50</f>
        <v>0/0</v>
      </c>
      <c r="H31" s="38" t="str">
        <f>'Re-audit'!Q51</f>
        <v>%</v>
      </c>
      <c r="I31" s="39" t="str">
        <f>'Re-audit'!Q48&amp;"/"&amp;'Re-audit'!Q50</f>
        <v>0/0</v>
      </c>
    </row>
    <row r="32" spans="2:9" s="86" customFormat="1" ht="28.5" customHeight="1">
      <c r="B32" s="226" t="str">
        <f>'Audit standards'!B26</f>
        <v>This should look specifically for:
• skin stigmata of neurofibromatosis or tuberous sclerosis using a Wood's light</v>
      </c>
      <c r="C32" s="227"/>
      <c r="D32" s="227"/>
      <c r="E32" s="227"/>
      <c r="F32" s="138" t="str">
        <f>'Data collection'!R51</f>
        <v>%</v>
      </c>
      <c r="G32" s="135" t="str">
        <f>'Data collection'!R48&amp;"/"&amp;'Data collection'!R50</f>
        <v>0/0</v>
      </c>
      <c r="H32" s="166" t="str">
        <f>'Re-audit'!R51</f>
        <v>%</v>
      </c>
      <c r="I32" s="167" t="str">
        <f>'Re-audit'!R48&amp;"/"&amp;'Re-audit'!R50</f>
        <v>0/0</v>
      </c>
    </row>
    <row r="33" spans="2:9" s="86" customFormat="1" ht="13.5" customHeight="1">
      <c r="B33" s="230" t="str">
        <f>'Audit standards'!B27</f>
        <v>• signs of injury, for example self-harm or child maltreatment</v>
      </c>
      <c r="C33" s="231"/>
      <c r="D33" s="231"/>
      <c r="E33" s="231"/>
      <c r="F33" s="139" t="str">
        <f>'Data collection'!S51</f>
        <v>%</v>
      </c>
      <c r="G33" s="136" t="str">
        <f>'Data collection'!S48&amp;"/"&amp;'Data collection'!S50</f>
        <v>0/0</v>
      </c>
      <c r="H33" s="136" t="str">
        <f>'Re-audit'!S51</f>
        <v>%</v>
      </c>
      <c r="I33" s="169" t="str">
        <f>'Re-audit'!S48&amp;"/"&amp;'Re-audit'!S50</f>
        <v>0/0</v>
      </c>
    </row>
    <row r="34" spans="2:9" s="111" customFormat="1" ht="36" customHeight="1" thickBot="1">
      <c r="B34" s="224" t="str">
        <f>'Audit standards'!B28</f>
        <v>• congenital anomalies and dysmorphic features including macrocephaly or microcephaly.</v>
      </c>
      <c r="C34" s="225"/>
      <c r="D34" s="225"/>
      <c r="E34" s="225"/>
      <c r="F34" s="140" t="str">
        <f>'Data collection'!T51</f>
        <v>%</v>
      </c>
      <c r="G34" s="134" t="str">
        <f>'Data collection'!T48&amp;"/"&amp;'Data collection'!T50</f>
        <v>0/0</v>
      </c>
      <c r="H34" s="134" t="str">
        <f>'Re-audit'!T51</f>
        <v>%</v>
      </c>
      <c r="I34" s="168" t="str">
        <f>'Re-audit'!T48&amp;"/"&amp;'Re-audit'!T50</f>
        <v>0/0</v>
      </c>
    </row>
    <row r="35" spans="2:9" s="111" customFormat="1" ht="20.25" customHeight="1" thickBot="1">
      <c r="B35" s="220" t="str">
        <f>'Audit standards'!B29</f>
        <v>Communicating the results from the autism diagnostic assessment</v>
      </c>
      <c r="C35" s="221"/>
      <c r="D35" s="221"/>
      <c r="E35" s="221"/>
      <c r="F35" s="221"/>
      <c r="G35" s="221"/>
      <c r="H35" s="221"/>
      <c r="I35" s="222"/>
    </row>
    <row r="36" spans="2:9" s="111" customFormat="1" ht="30.75" customHeight="1">
      <c r="B36" s="226" t="str">
        <f>'Audit standards'!B30</f>
        <v>4. Parents or carers are provided with a written report of the autism diagnostic assessment.</v>
      </c>
      <c r="C36" s="227"/>
      <c r="D36" s="227"/>
      <c r="E36" s="227"/>
      <c r="F36" s="138" t="str">
        <f>'Data collection'!U51</f>
        <v>%</v>
      </c>
      <c r="G36" s="135" t="str">
        <f>'Data collection'!U48&amp;"/"&amp;'Data collection'!U50</f>
        <v>0/0</v>
      </c>
      <c r="H36" s="166" t="str">
        <f>'Re-audit'!U51</f>
        <v>%</v>
      </c>
      <c r="I36" s="167" t="str">
        <f>'Re-audit'!U48&amp;"/"&amp;'Re-audit'!U50</f>
        <v>0/0</v>
      </c>
    </row>
    <row r="37" spans="2:9" s="111" customFormat="1" ht="35.25" customHeight="1" thickBot="1">
      <c r="B37" s="224" t="str">
        <f>'Audit standards'!B31</f>
        <v>If appropriate, the child or young person is provided with a written report of the autism diagnostic assessment.</v>
      </c>
      <c r="C37" s="225"/>
      <c r="D37" s="225"/>
      <c r="E37" s="225"/>
      <c r="F37" s="140" t="str">
        <f>'Data collection'!V51</f>
        <v>%</v>
      </c>
      <c r="G37" s="134" t="str">
        <f>'Data collection'!V48&amp;"/"&amp;'Data collection'!V50</f>
        <v>0/0</v>
      </c>
      <c r="H37" s="134" t="str">
        <f>'Re-audit'!V51</f>
        <v>%</v>
      </c>
      <c r="I37" s="168" t="str">
        <f>'Re-audit'!V48&amp;"/"&amp;'Re-audit'!V50</f>
        <v>0/0</v>
      </c>
    </row>
    <row r="38" spans="2:9" s="111" customFormat="1" ht="33.75" customHeight="1" thickBot="1">
      <c r="B38" s="224" t="str">
        <f>'Audit standards'!B32</f>
        <v>5. Information, including the written report of the diagnostic assessment, is shared with the GP.</v>
      </c>
      <c r="C38" s="225"/>
      <c r="D38" s="225"/>
      <c r="E38" s="228"/>
      <c r="F38" s="137" t="str">
        <f>'Data collection'!W51</f>
        <v>%</v>
      </c>
      <c r="G38" s="136" t="str">
        <f>'Data collection'!W48&amp;"/"&amp;'Data collection'!W50</f>
        <v>0/0</v>
      </c>
      <c r="H38" s="38" t="str">
        <f>'Re-audit'!W51</f>
        <v>%</v>
      </c>
      <c r="I38" s="39" t="str">
        <f>'Re-audit'!W48&amp;"/"&amp;'Re-audit'!W50</f>
        <v>0/0</v>
      </c>
    </row>
    <row r="39" spans="2:9" s="111" customFormat="1" ht="46.5" customHeight="1" thickBot="1">
      <c r="B39" s="217" t="str">
        <f>'Audit standards'!B33</f>
        <v>6. For children and young people with a diagnosis of autism, a follow-up appointment is offered with an appropriate member of the autism team within 6 weeks of the end of the autism assessment for further discussion.</v>
      </c>
      <c r="C39" s="218"/>
      <c r="D39" s="218"/>
      <c r="E39" s="219"/>
      <c r="F39" s="133" t="str">
        <f>'Data collection'!X51</f>
        <v>%</v>
      </c>
      <c r="G39" s="135" t="str">
        <f>'Data collection'!X48&amp;"/"&amp;'Data collection'!X50</f>
        <v>0/0</v>
      </c>
      <c r="H39" s="38" t="str">
        <f>'Re-audit'!X51</f>
        <v>%</v>
      </c>
      <c r="I39" s="39" t="str">
        <f>'Re-audit'!X48&amp;"/"&amp;'Re-audit'!X50</f>
        <v>0/0</v>
      </c>
    </row>
    <row r="40" spans="2:9" s="111" customFormat="1" ht="15.75" thickBot="1">
      <c r="B40" s="220" t="str">
        <f>'Audit standards'!B34</f>
        <v>Specific interventions for the core features of autism</v>
      </c>
      <c r="C40" s="221"/>
      <c r="D40" s="221"/>
      <c r="E40" s="221"/>
      <c r="F40" s="221"/>
      <c r="G40" s="221"/>
      <c r="H40" s="221"/>
      <c r="I40" s="222"/>
    </row>
    <row r="41" spans="2:9" s="111" customFormat="1" ht="37.5" customHeight="1" thickBot="1">
      <c r="B41" s="217" t="str">
        <f>'Audit standards'!B35</f>
        <v>7. A specific social-communication intervention is considered for the core features of autism in children and young people.</v>
      </c>
      <c r="C41" s="218"/>
      <c r="D41" s="218"/>
      <c r="E41" s="219"/>
      <c r="F41" s="133" t="str">
        <f>'Data collection'!Y51</f>
        <v>%</v>
      </c>
      <c r="G41" s="135" t="str">
        <f>'Data collection'!Y48&amp;"/"&amp;'Data collection'!Y50</f>
        <v>0/0</v>
      </c>
      <c r="H41" s="38" t="str">
        <f>'Re-audit'!Y51</f>
        <v>%</v>
      </c>
      <c r="I41" s="39" t="str">
        <f>'Re-audit'!Y48&amp;"/"&amp;'Re-audit'!Y50</f>
        <v>0/0</v>
      </c>
    </row>
    <row r="42" spans="2:9" s="111" customFormat="1" ht="15.75" customHeight="1" thickBot="1">
      <c r="B42" s="220" t="str">
        <f>'Audit standards'!B36</f>
        <v>Interventions for behaviour that challenges</v>
      </c>
      <c r="C42" s="221"/>
      <c r="D42" s="221"/>
      <c r="E42" s="221"/>
      <c r="F42" s="221"/>
      <c r="G42" s="221"/>
      <c r="H42" s="221"/>
      <c r="I42" s="222"/>
    </row>
    <row r="43" spans="2:9" s="111" customFormat="1" ht="35.25" customHeight="1" thickBot="1">
      <c r="B43" s="217" t="str">
        <f>'Audit standards'!B37</f>
        <v>8. All children and young people have an assessment of factors that may increase the risk of behaviour that challenges in routine assessment and care planning.</v>
      </c>
      <c r="C43" s="218"/>
      <c r="D43" s="218"/>
      <c r="E43" s="219"/>
      <c r="F43" s="133" t="str">
        <f>'Data collection'!Z51</f>
        <v>%</v>
      </c>
      <c r="G43" s="135" t="str">
        <f>'Data collection'!Z48&amp;"/"&amp;'Data collection'!Z50</f>
        <v>0/0</v>
      </c>
      <c r="H43" s="38" t="str">
        <f>'Re-audit'!Z51</f>
        <v>%</v>
      </c>
      <c r="I43" s="39" t="str">
        <f>'Re-audit'!Z48&amp;"/"&amp;'Re-audit'!Z50</f>
        <v>0/0</v>
      </c>
    </row>
    <row r="44" spans="2:9" s="111" customFormat="1" ht="36" customHeight="1" thickBot="1">
      <c r="B44" s="217" t="str">
        <f>'Audit standards'!B38</f>
        <v>9. All children and young people are offered a psychosocial intervention as a first-line treatment for behaviour that challenges.</v>
      </c>
      <c r="C44" s="218"/>
      <c r="D44" s="218"/>
      <c r="E44" s="219"/>
      <c r="F44" s="133" t="str">
        <f>'Data collection'!AB51</f>
        <v>%</v>
      </c>
      <c r="G44" s="135" t="str">
        <f>'Data collection'!AB48&amp;"/"&amp;'Data collection'!AB50</f>
        <v>0/0</v>
      </c>
      <c r="H44" s="38" t="str">
        <f>'Re-audit'!AB51</f>
        <v>%</v>
      </c>
      <c r="I44" s="39" t="str">
        <f>'Re-audit'!AB48&amp;"/"&amp;'Re-audit'!AB50</f>
        <v>0/0</v>
      </c>
    </row>
    <row r="45" spans="2:9" s="111" customFormat="1" ht="46.5" customHeight="1" thickBot="1">
      <c r="B45" s="217" t="str">
        <f>'Audit standards'!B39</f>
        <v>10. Antipsychotic medication is only considered for managing behaviour that challenges in children and young people with autism when psychosocial or other interventions are insufficient or could not be delivered because of the severity of the behaviour.</v>
      </c>
      <c r="C45" s="218"/>
      <c r="D45" s="218"/>
      <c r="E45" s="219"/>
      <c r="F45" s="133" t="str">
        <f>'Data collection'!AE51</f>
        <v>%</v>
      </c>
      <c r="G45" s="135" t="str">
        <f>'Data collection'!AE48&amp;"/"&amp;'Data collection'!AE50</f>
        <v>0/0</v>
      </c>
      <c r="H45" s="38" t="str">
        <f>'Re-audit'!AE51</f>
        <v>%</v>
      </c>
      <c r="I45" s="39" t="str">
        <f>'Re-audit'!AE48&amp;"/"&amp;'Re-audit'!AE50</f>
        <v>0/0</v>
      </c>
    </row>
    <row r="46" spans="2:9" s="111" customFormat="1" ht="33" customHeight="1" thickBot="1">
      <c r="B46" s="217" t="str">
        <f>'Audit standards'!B40</f>
        <v>11. Antipsychotic medication is initially prescribed and monitored by a paediatrician or psychiatrist.</v>
      </c>
      <c r="C46" s="218"/>
      <c r="D46" s="218"/>
      <c r="E46" s="219"/>
      <c r="F46" s="133" t="str">
        <f>'Data collection'!AF51</f>
        <v>%</v>
      </c>
      <c r="G46" s="135" t="str">
        <f>'Data collection'!AF48&amp;"/"&amp;'Data collection'!AF50</f>
        <v>0/0</v>
      </c>
      <c r="H46" s="38" t="str">
        <f>'Re-audit'!AF51</f>
        <v>%</v>
      </c>
      <c r="I46" s="39" t="str">
        <f>'Re-audit'!AF48&amp;"/"&amp;'Re-audit'!AF50</f>
        <v>0/0</v>
      </c>
    </row>
    <row r="47" spans="2:9" s="111" customFormat="1" ht="46.5" customHeight="1" thickBot="1">
      <c r="B47" s="217" t="str">
        <f>'Audit standards'!B41</f>
        <v>12. The effectiveness and side effects of the medication are reviewed after 3–4 weeks.</v>
      </c>
      <c r="C47" s="218"/>
      <c r="D47" s="218"/>
      <c r="E47" s="219"/>
      <c r="F47" s="133" t="str">
        <f>'Data collection'!AG51</f>
        <v>%</v>
      </c>
      <c r="G47" s="135" t="str">
        <f>'Data collection'!AG48&amp;"/"&amp;'Data collection'!AG50</f>
        <v>0/0</v>
      </c>
      <c r="H47" s="38" t="str">
        <f>'Re-audit'!AG51</f>
        <v>%</v>
      </c>
      <c r="I47" s="39" t="str">
        <f>'Re-audit'!AG48&amp;"/"&amp;'Re-audit'!AG50</f>
        <v>0/0</v>
      </c>
    </row>
    <row r="48" spans="2:9" ht="46.5" customHeight="1" thickBot="1">
      <c r="B48" s="217" t="str">
        <f>'Audit standards'!B42</f>
        <v>Local standard</v>
      </c>
      <c r="C48" s="218"/>
      <c r="D48" s="218"/>
      <c r="E48" s="219"/>
      <c r="F48" s="37" t="str">
        <f>'Data collection'!AH51</f>
        <v>%</v>
      </c>
      <c r="G48" s="37" t="str">
        <f>'Data collection'!AH48&amp;"/"&amp;'Data collection'!AH50</f>
        <v>0/0</v>
      </c>
      <c r="H48" s="37" t="str">
        <f>'Re-audit'!AH51</f>
        <v>%</v>
      </c>
      <c r="I48" s="37" t="str">
        <f>'Re-audit'!AH48&amp;"/"&amp;'Re-audit'!AH50</f>
        <v>0/0</v>
      </c>
    </row>
    <row r="49" spans="2:9" ht="46.5" customHeight="1" thickBot="1">
      <c r="B49" s="217" t="str">
        <f>'Audit standards'!B43</f>
        <v>Local standard</v>
      </c>
      <c r="C49" s="218"/>
      <c r="D49" s="218"/>
      <c r="E49" s="219"/>
      <c r="F49" s="37" t="str">
        <f>'Data collection'!AI51</f>
        <v>%</v>
      </c>
      <c r="G49" s="37" t="str">
        <f>'Data collection'!AI48&amp;"/"&amp;'Data collection'!AI50</f>
        <v>0/0</v>
      </c>
      <c r="H49" s="37" t="str">
        <f>'Re-audit'!AI51</f>
        <v>%</v>
      </c>
      <c r="I49" s="37" t="str">
        <f>'Re-audit'!AI48&amp;"/"&amp;'Re-audit'!AI50</f>
        <v>0/0</v>
      </c>
    </row>
    <row r="50" spans="2:9" ht="46.5" customHeight="1" thickBot="1">
      <c r="B50" s="217" t="str">
        <f>'Audit standards'!B44</f>
        <v>Local standard</v>
      </c>
      <c r="C50" s="218"/>
      <c r="D50" s="218"/>
      <c r="E50" s="219"/>
      <c r="F50" s="37" t="str">
        <f>'Data collection'!AJ51</f>
        <v>%</v>
      </c>
      <c r="G50" s="37" t="str">
        <f>'Data collection'!AJ48&amp;"/"&amp;'Data collection'!AJ50</f>
        <v>0/0</v>
      </c>
      <c r="H50" s="37" t="str">
        <f>'Re-audit'!AJ51</f>
        <v>%</v>
      </c>
      <c r="I50" s="37" t="str">
        <f>'Re-audit'!AJ48&amp;"/"&amp;'Re-audit'!AJ50</f>
        <v>0/0</v>
      </c>
    </row>
    <row r="51" spans="2:9" s="108" customFormat="1" ht="46.5" customHeight="1" thickBot="1">
      <c r="B51" s="217" t="str">
        <f>'Audit standards'!B45</f>
        <v>Local standard</v>
      </c>
      <c r="C51" s="218"/>
      <c r="D51" s="218"/>
      <c r="E51" s="219"/>
      <c r="F51" s="37" t="str">
        <f>'Data collection'!AK51</f>
        <v>%</v>
      </c>
      <c r="G51" s="37" t="str">
        <f>'Data collection'!AK48&amp;"/"&amp;'Data collection'!AK50</f>
        <v>0/0</v>
      </c>
      <c r="H51" s="37" t="str">
        <f>'Re-audit'!AK51</f>
        <v>%</v>
      </c>
      <c r="I51" s="37" t="str">
        <f>'Re-audit'!AK48&amp;"/"&amp;'Re-audit'!AK50</f>
        <v>0/0</v>
      </c>
    </row>
    <row r="52" spans="2:9" s="108" customFormat="1" ht="46.5" customHeight="1" thickBot="1">
      <c r="B52" s="217" t="str">
        <f>'Audit standards'!B46</f>
        <v>Local standard</v>
      </c>
      <c r="C52" s="218"/>
      <c r="D52" s="218"/>
      <c r="E52" s="219"/>
      <c r="F52" s="37" t="str">
        <f>'Data collection'!AL51</f>
        <v>%</v>
      </c>
      <c r="G52" s="37" t="str">
        <f>'Data collection'!AL48&amp;"/"&amp;'Data collection'!AL50</f>
        <v>0/0</v>
      </c>
      <c r="H52" s="37" t="str">
        <f>'Re-audit'!AL51</f>
        <v>%</v>
      </c>
      <c r="I52" s="37" t="str">
        <f>'Re-audit'!AL48&amp;"/"&amp;'Re-audit'!AL50</f>
        <v>0/0</v>
      </c>
    </row>
    <row r="53" s="86" customFormat="1" ht="14.25"/>
    <row r="54" spans="2:9" s="86" customFormat="1" ht="15.75">
      <c r="B54" s="232" t="s">
        <v>48</v>
      </c>
      <c r="C54" s="232"/>
      <c r="D54" s="232"/>
      <c r="E54" s="232"/>
      <c r="F54" s="232"/>
      <c r="G54" s="232"/>
      <c r="H54" s="232"/>
      <c r="I54" s="106"/>
    </row>
    <row r="55" spans="2:9" s="86" customFormat="1" ht="32.25" customHeight="1">
      <c r="B55" s="223" t="s">
        <v>127</v>
      </c>
      <c r="C55" s="223"/>
      <c r="D55" s="223"/>
      <c r="E55" s="223"/>
      <c r="F55" s="223"/>
      <c r="G55" s="223"/>
      <c r="H55" s="223"/>
      <c r="I55" s="223"/>
    </row>
    <row r="56" spans="2:9" s="86" customFormat="1" ht="14.25">
      <c r="B56" s="223"/>
      <c r="C56" s="223"/>
      <c r="D56" s="223"/>
      <c r="E56" s="223"/>
      <c r="F56" s="223"/>
      <c r="G56" s="223"/>
      <c r="H56" s="223"/>
      <c r="I56" s="223"/>
    </row>
    <row r="57" spans="2:9" s="86" customFormat="1" ht="14.25">
      <c r="B57" s="223" t="s">
        <v>57</v>
      </c>
      <c r="C57" s="223"/>
      <c r="D57" s="223"/>
      <c r="E57" s="223"/>
      <c r="F57" s="223"/>
      <c r="G57" s="223"/>
      <c r="H57" s="223"/>
      <c r="I57" s="223"/>
    </row>
    <row r="58" spans="2:9" s="86" customFormat="1" ht="14.25">
      <c r="B58" s="223"/>
      <c r="C58" s="223"/>
      <c r="D58" s="223"/>
      <c r="E58" s="223"/>
      <c r="F58" s="223"/>
      <c r="G58" s="223"/>
      <c r="H58" s="223"/>
      <c r="I58" s="223"/>
    </row>
    <row r="59" spans="2:9" s="86" customFormat="1" ht="14.25">
      <c r="B59" s="229"/>
      <c r="C59" s="229"/>
      <c r="D59" s="229"/>
      <c r="E59" s="229"/>
      <c r="F59" s="229"/>
      <c r="G59" s="229"/>
      <c r="H59" s="229"/>
      <c r="I59" s="229"/>
    </row>
    <row r="60" spans="2:9" s="86" customFormat="1" ht="14.25">
      <c r="B60" s="229"/>
      <c r="C60" s="229"/>
      <c r="D60" s="229"/>
      <c r="E60" s="229"/>
      <c r="F60" s="229"/>
      <c r="G60" s="229"/>
      <c r="H60" s="229"/>
      <c r="I60" s="229"/>
    </row>
    <row r="61" spans="2:9" s="86" customFormat="1" ht="14.25">
      <c r="B61" s="229"/>
      <c r="C61" s="229"/>
      <c r="D61" s="229"/>
      <c r="E61" s="229"/>
      <c r="F61" s="229"/>
      <c r="G61" s="229"/>
      <c r="H61" s="229"/>
      <c r="I61" s="229"/>
    </row>
    <row r="62" spans="2:9" s="86" customFormat="1" ht="14.25">
      <c r="B62" s="229"/>
      <c r="C62" s="229"/>
      <c r="D62" s="229"/>
      <c r="E62" s="229"/>
      <c r="F62" s="229"/>
      <c r="G62" s="229"/>
      <c r="H62" s="229"/>
      <c r="I62" s="229"/>
    </row>
    <row r="63" spans="2:9" s="86" customFormat="1" ht="14.25">
      <c r="B63" s="229"/>
      <c r="C63" s="229"/>
      <c r="D63" s="229"/>
      <c r="E63" s="229"/>
      <c r="F63" s="229"/>
      <c r="G63" s="229"/>
      <c r="H63" s="229"/>
      <c r="I63" s="229"/>
    </row>
    <row r="64" spans="2:9" s="86" customFormat="1" ht="14.25">
      <c r="B64" s="229"/>
      <c r="C64" s="229"/>
      <c r="D64" s="229"/>
      <c r="E64" s="229"/>
      <c r="F64" s="229"/>
      <c r="G64" s="229"/>
      <c r="H64" s="229"/>
      <c r="I64" s="229"/>
    </row>
    <row r="65" spans="2:9" s="86" customFormat="1" ht="14.25">
      <c r="B65" s="229"/>
      <c r="C65" s="229"/>
      <c r="D65" s="229"/>
      <c r="E65" s="229"/>
      <c r="F65" s="229"/>
      <c r="G65" s="229"/>
      <c r="H65" s="229"/>
      <c r="I65" s="229"/>
    </row>
    <row r="66" spans="2:9" s="86" customFormat="1" ht="14.25">
      <c r="B66" s="229"/>
      <c r="C66" s="229"/>
      <c r="D66" s="229"/>
      <c r="E66" s="229"/>
      <c r="F66" s="229"/>
      <c r="G66" s="229"/>
      <c r="H66" s="229"/>
      <c r="I66" s="229"/>
    </row>
    <row r="67" spans="2:9" s="86" customFormat="1" ht="14.25">
      <c r="B67" s="229"/>
      <c r="C67" s="229"/>
      <c r="D67" s="229"/>
      <c r="E67" s="229"/>
      <c r="F67" s="229"/>
      <c r="G67" s="229"/>
      <c r="H67" s="229"/>
      <c r="I67" s="229"/>
    </row>
    <row r="68" spans="2:9" s="86" customFormat="1" ht="14.25">
      <c r="B68" s="229"/>
      <c r="C68" s="229"/>
      <c r="D68" s="229"/>
      <c r="E68" s="229"/>
      <c r="F68" s="229"/>
      <c r="G68" s="229"/>
      <c r="H68" s="229"/>
      <c r="I68" s="229"/>
    </row>
    <row r="69" spans="2:9" s="86" customFormat="1" ht="14.25">
      <c r="B69" s="229"/>
      <c r="C69" s="229"/>
      <c r="D69" s="229"/>
      <c r="E69" s="229"/>
      <c r="F69" s="229"/>
      <c r="G69" s="229"/>
      <c r="H69" s="229"/>
      <c r="I69" s="229"/>
    </row>
    <row r="70" spans="2:9" s="86" customFormat="1" ht="14.25">
      <c r="B70" s="229"/>
      <c r="C70" s="229"/>
      <c r="D70" s="229"/>
      <c r="E70" s="229"/>
      <c r="F70" s="229"/>
      <c r="G70" s="229"/>
      <c r="H70" s="229"/>
      <c r="I70" s="229"/>
    </row>
    <row r="71" spans="2:9" s="86" customFormat="1" ht="14.25">
      <c r="B71" s="229"/>
      <c r="C71" s="229"/>
      <c r="D71" s="229"/>
      <c r="E71" s="229"/>
      <c r="F71" s="229"/>
      <c r="G71" s="229"/>
      <c r="H71" s="229"/>
      <c r="I71" s="229"/>
    </row>
    <row r="72" spans="2:9" s="86" customFormat="1" ht="14.25">
      <c r="B72" s="229"/>
      <c r="C72" s="229"/>
      <c r="D72" s="229"/>
      <c r="E72" s="229"/>
      <c r="F72" s="229"/>
      <c r="G72" s="229"/>
      <c r="H72" s="229"/>
      <c r="I72" s="229"/>
    </row>
    <row r="73" spans="2:9" s="86" customFormat="1" ht="14.25">
      <c r="B73" s="83"/>
      <c r="C73" s="83"/>
      <c r="D73" s="83"/>
      <c r="E73" s="83"/>
      <c r="F73" s="83"/>
      <c r="G73" s="83"/>
      <c r="H73" s="83"/>
      <c r="I73" s="83"/>
    </row>
    <row r="74" spans="2:9" s="86" customFormat="1" ht="14.25">
      <c r="B74" s="83"/>
      <c r="C74" s="83"/>
      <c r="D74" s="83"/>
      <c r="E74" s="83"/>
      <c r="F74" s="83"/>
      <c r="G74" s="83"/>
      <c r="H74" s="83"/>
      <c r="I74" s="83"/>
    </row>
    <row r="75" spans="2:9" s="86" customFormat="1" ht="14.25">
      <c r="B75" s="83"/>
      <c r="C75" s="83"/>
      <c r="D75" s="83"/>
      <c r="E75" s="83"/>
      <c r="F75" s="83"/>
      <c r="G75" s="83"/>
      <c r="H75" s="83"/>
      <c r="I75" s="83"/>
    </row>
    <row r="76" spans="2:9" s="86" customFormat="1" ht="14.25">
      <c r="B76" s="83"/>
      <c r="C76" s="83"/>
      <c r="D76" s="83"/>
      <c r="E76" s="83"/>
      <c r="F76" s="83"/>
      <c r="G76" s="83"/>
      <c r="H76" s="83"/>
      <c r="I76" s="83"/>
    </row>
    <row r="77" spans="2:9" s="86" customFormat="1" ht="14.25">
      <c r="B77" s="83"/>
      <c r="C77" s="83"/>
      <c r="D77" s="83"/>
      <c r="E77" s="83"/>
      <c r="F77" s="83"/>
      <c r="G77" s="83"/>
      <c r="H77" s="83"/>
      <c r="I77" s="83"/>
    </row>
    <row r="78" spans="2:9" s="86" customFormat="1" ht="14.25">
      <c r="B78" s="83"/>
      <c r="C78" s="83"/>
      <c r="D78" s="83"/>
      <c r="E78" s="83"/>
      <c r="F78" s="83"/>
      <c r="G78" s="83"/>
      <c r="H78" s="83"/>
      <c r="I78" s="83"/>
    </row>
    <row r="79" spans="2:9" s="86" customFormat="1" ht="14.25">
      <c r="B79" s="83"/>
      <c r="C79" s="83"/>
      <c r="D79" s="83"/>
      <c r="E79" s="83"/>
      <c r="F79" s="83"/>
      <c r="G79" s="83"/>
      <c r="H79" s="83"/>
      <c r="I79" s="83"/>
    </row>
    <row r="80" spans="2:9" s="86" customFormat="1" ht="14.25">
      <c r="B80" s="83"/>
      <c r="C80" s="83"/>
      <c r="D80" s="83"/>
      <c r="E80" s="83"/>
      <c r="F80" s="83"/>
      <c r="G80" s="83"/>
      <c r="H80" s="83"/>
      <c r="I80" s="83"/>
    </row>
    <row r="81" spans="2:9" s="86" customFormat="1" ht="14.25">
      <c r="B81" s="83"/>
      <c r="C81" s="83"/>
      <c r="D81" s="83"/>
      <c r="E81" s="83"/>
      <c r="F81" s="83"/>
      <c r="G81" s="83"/>
      <c r="H81" s="83"/>
      <c r="I81" s="83"/>
    </row>
    <row r="82" spans="2:9" s="86" customFormat="1" ht="14.25">
      <c r="B82" s="83"/>
      <c r="C82" s="83"/>
      <c r="D82" s="83"/>
      <c r="E82" s="83"/>
      <c r="F82" s="83"/>
      <c r="G82" s="83"/>
      <c r="H82" s="83"/>
      <c r="I82" s="83"/>
    </row>
    <row r="83" spans="2:9" s="86" customFormat="1" ht="14.25">
      <c r="B83" s="83"/>
      <c r="C83" s="83"/>
      <c r="D83" s="83"/>
      <c r="E83" s="83"/>
      <c r="F83" s="83"/>
      <c r="G83" s="83"/>
      <c r="H83" s="83"/>
      <c r="I83" s="83"/>
    </row>
    <row r="84" spans="2:9" s="86" customFormat="1" ht="14.25">
      <c r="B84" s="83"/>
      <c r="C84" s="83"/>
      <c r="D84" s="83"/>
      <c r="E84" s="83"/>
      <c r="F84" s="83"/>
      <c r="G84" s="83"/>
      <c r="H84" s="83"/>
      <c r="I84" s="83"/>
    </row>
    <row r="85" spans="2:9" s="86" customFormat="1" ht="14.25">
      <c r="B85" s="83"/>
      <c r="C85" s="83"/>
      <c r="D85" s="83"/>
      <c r="E85" s="83"/>
      <c r="F85" s="83"/>
      <c r="G85" s="83"/>
      <c r="H85" s="83"/>
      <c r="I85" s="83"/>
    </row>
    <row r="86" spans="2:9" s="86" customFormat="1" ht="14.25">
      <c r="B86" s="83"/>
      <c r="C86" s="83"/>
      <c r="D86" s="83"/>
      <c r="E86" s="83"/>
      <c r="F86" s="83"/>
      <c r="G86" s="83"/>
      <c r="H86" s="83"/>
      <c r="I86" s="83"/>
    </row>
    <row r="87" spans="2:9" s="86" customFormat="1" ht="14.25">
      <c r="B87" s="83"/>
      <c r="C87" s="83"/>
      <c r="D87" s="83"/>
      <c r="E87" s="83"/>
      <c r="F87" s="83"/>
      <c r="G87" s="83"/>
      <c r="H87" s="83"/>
      <c r="I87" s="83"/>
    </row>
    <row r="88" spans="2:9" s="86" customFormat="1" ht="14.25">
      <c r="B88" s="83"/>
      <c r="C88" s="83"/>
      <c r="D88" s="83"/>
      <c r="E88" s="83"/>
      <c r="F88" s="83"/>
      <c r="G88" s="83"/>
      <c r="H88" s="83"/>
      <c r="I88" s="83"/>
    </row>
    <row r="89" spans="2:9" s="86" customFormat="1" ht="14.25">
      <c r="B89" s="83"/>
      <c r="C89" s="83"/>
      <c r="D89" s="83"/>
      <c r="E89" s="83"/>
      <c r="F89" s="83"/>
      <c r="G89" s="83"/>
      <c r="H89" s="83"/>
      <c r="I89" s="83"/>
    </row>
    <row r="90" spans="2:9" s="86" customFormat="1" ht="14.25">
      <c r="B90" s="83"/>
      <c r="C90" s="83"/>
      <c r="D90" s="83"/>
      <c r="E90" s="83"/>
      <c r="F90" s="83"/>
      <c r="G90" s="83"/>
      <c r="H90" s="83"/>
      <c r="I90" s="83"/>
    </row>
    <row r="91" spans="2:9" s="86" customFormat="1" ht="14.25">
      <c r="B91" s="83"/>
      <c r="C91" s="83"/>
      <c r="D91" s="83"/>
      <c r="E91" s="83"/>
      <c r="F91" s="83"/>
      <c r="G91" s="83"/>
      <c r="H91" s="83"/>
      <c r="I91" s="83"/>
    </row>
    <row r="92" spans="2:9" s="86" customFormat="1" ht="14.25">
      <c r="B92" s="83"/>
      <c r="C92" s="83"/>
      <c r="D92" s="83"/>
      <c r="E92" s="83"/>
      <c r="F92" s="83"/>
      <c r="G92" s="83"/>
      <c r="H92" s="83"/>
      <c r="I92" s="83"/>
    </row>
    <row r="93" spans="2:9" s="86" customFormat="1" ht="14.25">
      <c r="B93" s="83"/>
      <c r="C93" s="83"/>
      <c r="D93" s="83"/>
      <c r="E93" s="83"/>
      <c r="F93" s="83"/>
      <c r="G93" s="83"/>
      <c r="H93" s="83"/>
      <c r="I93" s="83"/>
    </row>
    <row r="94" spans="2:9" s="86" customFormat="1" ht="14.25">
      <c r="B94" s="83"/>
      <c r="C94" s="83"/>
      <c r="D94" s="83"/>
      <c r="E94" s="83"/>
      <c r="F94" s="83"/>
      <c r="G94" s="83"/>
      <c r="H94" s="83"/>
      <c r="I94" s="83"/>
    </row>
    <row r="95" spans="2:9" s="86" customFormat="1" ht="14.25">
      <c r="B95" s="83"/>
      <c r="C95" s="83"/>
      <c r="D95" s="83"/>
      <c r="E95" s="83"/>
      <c r="F95" s="83"/>
      <c r="G95" s="83"/>
      <c r="H95" s="83"/>
      <c r="I95" s="83"/>
    </row>
    <row r="96" spans="2:9" s="86" customFormat="1" ht="14.25">
      <c r="B96" s="83"/>
      <c r="C96" s="83"/>
      <c r="D96" s="83"/>
      <c r="E96" s="83"/>
      <c r="F96" s="83"/>
      <c r="G96" s="83"/>
      <c r="H96" s="83"/>
      <c r="I96" s="83"/>
    </row>
    <row r="97" spans="2:9" s="86" customFormat="1" ht="14.25">
      <c r="B97" s="83"/>
      <c r="C97" s="83"/>
      <c r="D97" s="83"/>
      <c r="E97" s="83"/>
      <c r="F97" s="83"/>
      <c r="G97" s="83"/>
      <c r="H97" s="83"/>
      <c r="I97" s="83"/>
    </row>
    <row r="98" spans="2:9" s="86" customFormat="1" ht="14.25">
      <c r="B98" s="83"/>
      <c r="C98" s="83"/>
      <c r="D98" s="83"/>
      <c r="E98" s="83"/>
      <c r="F98" s="83"/>
      <c r="G98" s="83"/>
      <c r="H98" s="83"/>
      <c r="I98" s="83"/>
    </row>
    <row r="99" spans="2:9" s="86" customFormat="1" ht="14.25">
      <c r="B99" s="83"/>
      <c r="C99" s="83"/>
      <c r="D99" s="83"/>
      <c r="E99" s="83"/>
      <c r="F99" s="83"/>
      <c r="G99" s="83"/>
      <c r="H99" s="83"/>
      <c r="I99" s="83"/>
    </row>
    <row r="100" spans="2:9" s="86" customFormat="1" ht="14.25">
      <c r="B100" s="83"/>
      <c r="C100" s="83"/>
      <c r="D100" s="83"/>
      <c r="E100" s="83"/>
      <c r="F100" s="83"/>
      <c r="G100" s="83"/>
      <c r="H100" s="83"/>
      <c r="I100" s="83"/>
    </row>
    <row r="101" spans="2:9" s="86" customFormat="1" ht="14.25">
      <c r="B101" s="83"/>
      <c r="C101" s="83"/>
      <c r="D101" s="83"/>
      <c r="E101" s="83"/>
      <c r="F101" s="83"/>
      <c r="G101" s="83"/>
      <c r="H101" s="83"/>
      <c r="I101" s="83"/>
    </row>
    <row r="102" spans="2:9" s="86" customFormat="1" ht="14.25">
      <c r="B102" s="83"/>
      <c r="C102" s="83"/>
      <c r="D102" s="83"/>
      <c r="E102" s="83"/>
      <c r="F102" s="83"/>
      <c r="G102" s="83"/>
      <c r="H102" s="83"/>
      <c r="I102" s="83"/>
    </row>
    <row r="103" spans="2:9" s="86" customFormat="1" ht="14.25">
      <c r="B103" s="83"/>
      <c r="C103" s="83"/>
      <c r="D103" s="83"/>
      <c r="E103" s="83"/>
      <c r="F103" s="83"/>
      <c r="G103" s="83"/>
      <c r="H103" s="83"/>
      <c r="I103" s="83"/>
    </row>
    <row r="104" spans="2:9" s="86" customFormat="1" ht="14.25">
      <c r="B104" s="83"/>
      <c r="C104" s="83"/>
      <c r="D104" s="83"/>
      <c r="E104" s="83"/>
      <c r="F104" s="83"/>
      <c r="G104" s="83"/>
      <c r="H104" s="83"/>
      <c r="I104" s="83"/>
    </row>
    <row r="105" spans="2:9" s="86" customFormat="1" ht="14.25">
      <c r="B105" s="83"/>
      <c r="C105" s="83"/>
      <c r="D105" s="83"/>
      <c r="E105" s="83"/>
      <c r="F105" s="83"/>
      <c r="G105" s="83"/>
      <c r="H105" s="83"/>
      <c r="I105" s="83"/>
    </row>
    <row r="106" spans="2:9" s="86" customFormat="1" ht="14.25">
      <c r="B106" s="83"/>
      <c r="C106" s="83"/>
      <c r="D106" s="83"/>
      <c r="E106" s="83"/>
      <c r="F106" s="83"/>
      <c r="G106" s="83"/>
      <c r="H106" s="83"/>
      <c r="I106" s="83"/>
    </row>
    <row r="107" spans="2:9" s="86" customFormat="1" ht="14.25">
      <c r="B107" s="83"/>
      <c r="C107" s="83"/>
      <c r="D107" s="83"/>
      <c r="E107" s="83"/>
      <c r="F107" s="83"/>
      <c r="G107" s="83"/>
      <c r="H107" s="83"/>
      <c r="I107" s="83"/>
    </row>
    <row r="108" spans="2:9" s="86" customFormat="1" ht="14.25">
      <c r="B108" s="83"/>
      <c r="C108" s="83"/>
      <c r="D108" s="83"/>
      <c r="E108" s="83"/>
      <c r="F108" s="83"/>
      <c r="G108" s="83"/>
      <c r="H108" s="83"/>
      <c r="I108" s="83"/>
    </row>
    <row r="109" spans="2:9" s="86" customFormat="1" ht="14.25">
      <c r="B109" s="83"/>
      <c r="C109" s="83"/>
      <c r="D109" s="83"/>
      <c r="E109" s="83"/>
      <c r="F109" s="83"/>
      <c r="G109" s="83"/>
      <c r="H109" s="83"/>
      <c r="I109" s="83"/>
    </row>
    <row r="110" spans="2:9" s="86" customFormat="1" ht="14.25">
      <c r="B110" s="83"/>
      <c r="C110" s="83"/>
      <c r="D110" s="83"/>
      <c r="E110" s="83"/>
      <c r="F110" s="83"/>
      <c r="G110" s="83"/>
      <c r="H110" s="83"/>
      <c r="I110" s="83"/>
    </row>
    <row r="111" spans="2:9" s="86" customFormat="1" ht="14.25">
      <c r="B111" s="83"/>
      <c r="C111" s="83"/>
      <c r="D111" s="83"/>
      <c r="E111" s="83"/>
      <c r="F111" s="83"/>
      <c r="G111" s="83"/>
      <c r="H111" s="83"/>
      <c r="I111" s="83"/>
    </row>
    <row r="112" spans="2:9" s="86" customFormat="1" ht="14.25">
      <c r="B112" s="83"/>
      <c r="C112" s="83"/>
      <c r="D112" s="83"/>
      <c r="E112" s="83"/>
      <c r="F112" s="83"/>
      <c r="G112" s="83"/>
      <c r="H112" s="83"/>
      <c r="I112" s="83"/>
    </row>
    <row r="113" spans="2:9" s="86" customFormat="1" ht="14.25">
      <c r="B113" s="83"/>
      <c r="C113" s="83"/>
      <c r="D113" s="83"/>
      <c r="E113" s="83"/>
      <c r="F113" s="83"/>
      <c r="G113" s="83"/>
      <c r="H113" s="83"/>
      <c r="I113" s="83"/>
    </row>
    <row r="114" spans="2:9" s="86" customFormat="1" ht="14.25">
      <c r="B114" s="83"/>
      <c r="C114" s="83"/>
      <c r="D114" s="83"/>
      <c r="E114" s="83"/>
      <c r="F114" s="83"/>
      <c r="G114" s="83"/>
      <c r="H114" s="83"/>
      <c r="I114" s="83"/>
    </row>
    <row r="115" spans="2:9" s="86" customFormat="1" ht="14.25">
      <c r="B115" s="83"/>
      <c r="C115" s="83"/>
      <c r="D115" s="83"/>
      <c r="E115" s="83"/>
      <c r="F115" s="83"/>
      <c r="G115" s="83"/>
      <c r="H115" s="83"/>
      <c r="I115" s="83"/>
    </row>
    <row r="116" spans="2:9" s="86" customFormat="1" ht="14.25">
      <c r="B116" s="83"/>
      <c r="C116" s="83"/>
      <c r="D116" s="83"/>
      <c r="E116" s="83"/>
      <c r="F116" s="83"/>
      <c r="G116" s="83"/>
      <c r="H116" s="83"/>
      <c r="I116" s="83"/>
    </row>
    <row r="117" spans="2:9" s="86" customFormat="1" ht="14.25">
      <c r="B117" s="83"/>
      <c r="C117" s="83"/>
      <c r="D117" s="83"/>
      <c r="E117" s="83"/>
      <c r="F117" s="83"/>
      <c r="G117" s="83"/>
      <c r="H117" s="83"/>
      <c r="I117" s="83"/>
    </row>
    <row r="118" spans="2:9" s="86" customFormat="1" ht="14.25">
      <c r="B118" s="83"/>
      <c r="C118" s="83"/>
      <c r="D118" s="83"/>
      <c r="E118" s="83"/>
      <c r="F118" s="83"/>
      <c r="G118" s="83"/>
      <c r="H118" s="83"/>
      <c r="I118" s="83"/>
    </row>
    <row r="119" spans="2:9" ht="14.25">
      <c r="B119" s="62"/>
      <c r="C119" s="62"/>
      <c r="D119" s="62"/>
      <c r="E119" s="62"/>
      <c r="F119" s="62"/>
      <c r="G119" s="62"/>
      <c r="H119" s="62"/>
      <c r="I119" s="62"/>
    </row>
    <row r="120" spans="2:9" ht="14.25">
      <c r="B120" s="62"/>
      <c r="C120" s="62"/>
      <c r="D120" s="62"/>
      <c r="E120" s="62"/>
      <c r="F120" s="62"/>
      <c r="G120" s="62"/>
      <c r="H120" s="62"/>
      <c r="I120" s="62"/>
    </row>
    <row r="121" spans="2:9" ht="14.25">
      <c r="B121" s="62"/>
      <c r="C121" s="62"/>
      <c r="D121" s="62"/>
      <c r="E121" s="62"/>
      <c r="F121" s="62"/>
      <c r="G121" s="62"/>
      <c r="H121" s="62"/>
      <c r="I121" s="62"/>
    </row>
    <row r="122" spans="2:9" ht="14.25">
      <c r="B122" s="62"/>
      <c r="C122" s="62"/>
      <c r="D122" s="62"/>
      <c r="E122" s="62"/>
      <c r="F122" s="62"/>
      <c r="G122" s="62"/>
      <c r="H122" s="62"/>
      <c r="I122" s="62"/>
    </row>
    <row r="123" spans="2:9" ht="14.25">
      <c r="B123" s="62"/>
      <c r="C123" s="62"/>
      <c r="D123" s="62"/>
      <c r="E123" s="62"/>
      <c r="F123" s="62"/>
      <c r="G123" s="62"/>
      <c r="H123" s="62"/>
      <c r="I123" s="62"/>
    </row>
    <row r="124" spans="2:9" ht="14.25">
      <c r="B124" s="62"/>
      <c r="C124" s="62"/>
      <c r="D124" s="62"/>
      <c r="E124" s="62"/>
      <c r="F124" s="62"/>
      <c r="G124" s="62"/>
      <c r="H124" s="62"/>
      <c r="I124" s="62"/>
    </row>
    <row r="125" spans="2:9" ht="14.25">
      <c r="B125" s="62"/>
      <c r="C125" s="62"/>
      <c r="D125" s="62"/>
      <c r="E125" s="62"/>
      <c r="F125" s="62"/>
      <c r="G125" s="62"/>
      <c r="H125" s="62"/>
      <c r="I125" s="62"/>
    </row>
    <row r="126" spans="2:9" ht="14.25">
      <c r="B126" s="62"/>
      <c r="C126" s="62"/>
      <c r="D126" s="62"/>
      <c r="E126" s="62"/>
      <c r="F126" s="62"/>
      <c r="G126" s="62"/>
      <c r="H126" s="62"/>
      <c r="I126" s="62"/>
    </row>
    <row r="127" spans="2:9" ht="14.25">
      <c r="B127" s="62"/>
      <c r="C127" s="62"/>
      <c r="D127" s="62"/>
      <c r="E127" s="62"/>
      <c r="F127" s="62"/>
      <c r="G127" s="62"/>
      <c r="H127" s="62"/>
      <c r="I127" s="62"/>
    </row>
    <row r="128" spans="2:9" ht="14.25">
      <c r="B128" s="62"/>
      <c r="C128" s="62"/>
      <c r="D128" s="62"/>
      <c r="E128" s="62"/>
      <c r="F128" s="62"/>
      <c r="G128" s="62"/>
      <c r="H128" s="62"/>
      <c r="I128" s="62"/>
    </row>
    <row r="129" spans="2:9" ht="14.25">
      <c r="B129" s="62"/>
      <c r="C129" s="62"/>
      <c r="D129" s="62"/>
      <c r="E129" s="62"/>
      <c r="F129" s="62"/>
      <c r="G129" s="62"/>
      <c r="H129" s="62"/>
      <c r="I129" s="62"/>
    </row>
    <row r="130" spans="2:9" ht="14.25">
      <c r="B130" s="62"/>
      <c r="C130" s="62"/>
      <c r="D130" s="62"/>
      <c r="E130" s="62"/>
      <c r="F130" s="62"/>
      <c r="G130" s="62"/>
      <c r="H130" s="62"/>
      <c r="I130" s="62"/>
    </row>
    <row r="131" spans="2:9" ht="14.25">
      <c r="B131" s="62"/>
      <c r="C131" s="62"/>
      <c r="D131" s="62"/>
      <c r="E131" s="62"/>
      <c r="F131" s="62"/>
      <c r="G131" s="62"/>
      <c r="H131" s="62"/>
      <c r="I131" s="62"/>
    </row>
    <row r="132" spans="2:9" ht="14.25">
      <c r="B132" s="62"/>
      <c r="C132" s="62"/>
      <c r="D132" s="62"/>
      <c r="E132" s="62"/>
      <c r="F132" s="62"/>
      <c r="G132" s="62"/>
      <c r="H132" s="62"/>
      <c r="I132" s="62"/>
    </row>
    <row r="133" spans="2:9" ht="14.25">
      <c r="B133" s="62"/>
      <c r="C133" s="62"/>
      <c r="D133" s="62"/>
      <c r="E133" s="62"/>
      <c r="F133" s="62"/>
      <c r="G133" s="62"/>
      <c r="H133" s="62"/>
      <c r="I133" s="62"/>
    </row>
    <row r="134" spans="2:9" ht="14.25">
      <c r="B134" s="62"/>
      <c r="C134" s="62"/>
      <c r="D134" s="62"/>
      <c r="E134" s="62"/>
      <c r="F134" s="62"/>
      <c r="G134" s="62"/>
      <c r="H134" s="62"/>
      <c r="I134" s="62"/>
    </row>
    <row r="135" spans="2:9" ht="14.25">
      <c r="B135" s="62"/>
      <c r="C135" s="62"/>
      <c r="D135" s="62"/>
      <c r="E135" s="62"/>
      <c r="F135" s="62"/>
      <c r="G135" s="62"/>
      <c r="H135" s="62"/>
      <c r="I135" s="62"/>
    </row>
    <row r="136" spans="2:9" ht="14.25">
      <c r="B136" s="62"/>
      <c r="C136" s="62"/>
      <c r="D136" s="62"/>
      <c r="E136" s="62"/>
      <c r="F136" s="62"/>
      <c r="G136" s="62"/>
      <c r="H136" s="62"/>
      <c r="I136" s="62"/>
    </row>
    <row r="137" spans="2:9" ht="14.25">
      <c r="B137" s="229"/>
      <c r="C137" s="229"/>
      <c r="D137" s="229"/>
      <c r="E137" s="229"/>
      <c r="F137" s="229"/>
      <c r="G137" s="229"/>
      <c r="H137" s="229"/>
      <c r="I137" s="229"/>
    </row>
  </sheetData>
  <sheetProtection formatCells="0" formatColumns="0" formatRows="0" insertColumns="0" insertRows="0" insertHyperlinks="0" deleteColumns="0" deleteRows="0" sort="0" autoFilter="0" pivotTables="0"/>
  <mergeCells count="74">
    <mergeCell ref="B12:I12"/>
    <mergeCell ref="B13:I13"/>
    <mergeCell ref="B21:E21"/>
    <mergeCell ref="B14:I14"/>
    <mergeCell ref="B15:I15"/>
    <mergeCell ref="B16:E16"/>
    <mergeCell ref="F18:G18"/>
    <mergeCell ref="H18:I18"/>
    <mergeCell ref="B18:E18"/>
    <mergeCell ref="B6:I6"/>
    <mergeCell ref="B7:I7"/>
    <mergeCell ref="B8:I8"/>
    <mergeCell ref="B9:I9"/>
    <mergeCell ref="B10:I10"/>
    <mergeCell ref="B11:I11"/>
    <mergeCell ref="B60:I60"/>
    <mergeCell ref="B61:I61"/>
    <mergeCell ref="B1:I1"/>
    <mergeCell ref="B2:I2"/>
    <mergeCell ref="B3:I3"/>
    <mergeCell ref="B4:I4"/>
    <mergeCell ref="B5:I5"/>
    <mergeCell ref="B23:E23"/>
    <mergeCell ref="B19:E19"/>
    <mergeCell ref="B20:E20"/>
    <mergeCell ref="B63:I63"/>
    <mergeCell ref="B64:I64"/>
    <mergeCell ref="B72:I72"/>
    <mergeCell ref="B65:I65"/>
    <mergeCell ref="B66:I66"/>
    <mergeCell ref="B67:I67"/>
    <mergeCell ref="B57:I57"/>
    <mergeCell ref="B28:E28"/>
    <mergeCell ref="B22:E22"/>
    <mergeCell ref="B17:I17"/>
    <mergeCell ref="B137:I137"/>
    <mergeCell ref="B59:I59"/>
    <mergeCell ref="B68:I68"/>
    <mergeCell ref="B69:I69"/>
    <mergeCell ref="B70:I70"/>
    <mergeCell ref="B71:I71"/>
    <mergeCell ref="B31:E31"/>
    <mergeCell ref="B32:E32"/>
    <mergeCell ref="B33:E33"/>
    <mergeCell ref="B24:E24"/>
    <mergeCell ref="B29:E29"/>
    <mergeCell ref="B30:E30"/>
    <mergeCell ref="B62:I62"/>
    <mergeCell ref="B58:I58"/>
    <mergeCell ref="B25:E25"/>
    <mergeCell ref="B26:E26"/>
    <mergeCell ref="B54:H54"/>
    <mergeCell ref="B55:I55"/>
    <mergeCell ref="B52:E52"/>
    <mergeCell ref="B51:E51"/>
    <mergeCell ref="B27:E27"/>
    <mergeCell ref="B48:E48"/>
    <mergeCell ref="B45:E45"/>
    <mergeCell ref="B34:E34"/>
    <mergeCell ref="B36:E36"/>
    <mergeCell ref="B37:E37"/>
    <mergeCell ref="B38:E38"/>
    <mergeCell ref="B39:E39"/>
    <mergeCell ref="B35:I35"/>
    <mergeCell ref="B46:E46"/>
    <mergeCell ref="B40:I40"/>
    <mergeCell ref="B42:I42"/>
    <mergeCell ref="B56:I56"/>
    <mergeCell ref="B47:E47"/>
    <mergeCell ref="B41:E41"/>
    <mergeCell ref="B43:E43"/>
    <mergeCell ref="B44:E44"/>
    <mergeCell ref="B50:E50"/>
    <mergeCell ref="B49:E49"/>
  </mergeCells>
  <printOptions/>
  <pageMargins left="0.7086614173228347" right="0.7086614173228347" top="0.7480314960629921" bottom="0.7480314960629921" header="0.31496062992125984" footer="0.31496062992125984"/>
  <pageSetup fitToHeight="3" fitToWidth="1" horizontalDpi="600" verticalDpi="600" orientation="portrait" paperSize="9" scale="64" r:id="rId1"/>
  <rowBreaks count="1" manualBreakCount="1">
    <brk id="53" min="1" max="8" man="1"/>
  </rowBreaks>
</worksheet>
</file>

<file path=xl/worksheets/sheet7.xml><?xml version="1.0" encoding="utf-8"?>
<worksheet xmlns="http://schemas.openxmlformats.org/spreadsheetml/2006/main" xmlns:r="http://schemas.openxmlformats.org/officeDocument/2006/relationships">
  <sheetPr codeName="Sheet8">
    <pageSetUpPr fitToPage="1"/>
  </sheetPr>
  <dimension ref="B1:G21"/>
  <sheetViews>
    <sheetView showGridLines="0" zoomScale="90" zoomScaleNormal="90" zoomScalePageLayoutView="0" workbookViewId="0" topLeftCell="A1">
      <selection activeCell="A1" sqref="A1"/>
    </sheetView>
  </sheetViews>
  <sheetFormatPr defaultColWidth="9.140625" defaultRowHeight="15"/>
  <cols>
    <col min="1" max="1" width="9.140625" style="2" customWidth="1"/>
    <col min="2" max="3" width="49.7109375" style="2" customWidth="1"/>
    <col min="4" max="4" width="16.57421875" style="2" customWidth="1"/>
    <col min="5" max="5" width="23.140625" style="2" customWidth="1"/>
    <col min="6" max="6" width="52.57421875" style="2" customWidth="1"/>
    <col min="7" max="7" width="19.00390625" style="2" customWidth="1"/>
    <col min="8" max="16384" width="9.140625" style="2" customWidth="1"/>
  </cols>
  <sheetData>
    <row r="1" spans="2:7" s="1" customFormat="1" ht="23.25">
      <c r="B1" s="251" t="str">
        <f>"Action plan for "&amp;Introduction!B1</f>
        <v>Action plan for Autism in children and young people: recognition, referral, diagnosis and management clinical audit</v>
      </c>
      <c r="C1" s="252"/>
      <c r="D1" s="252"/>
      <c r="E1" s="252"/>
      <c r="F1" s="252"/>
      <c r="G1" s="252"/>
    </row>
    <row r="2" spans="2:6" ht="15.75" thickBot="1">
      <c r="B2" s="105"/>
      <c r="C2" s="105"/>
      <c r="D2" s="105"/>
      <c r="E2" s="105"/>
      <c r="F2" s="105"/>
    </row>
    <row r="3" spans="2:7" ht="15.75" thickBot="1">
      <c r="B3" s="14" t="s">
        <v>43</v>
      </c>
      <c r="C3" s="26" t="s">
        <v>64</v>
      </c>
      <c r="D3" s="253" t="s">
        <v>65</v>
      </c>
      <c r="E3" s="254"/>
      <c r="F3" s="253" t="s">
        <v>66</v>
      </c>
      <c r="G3" s="254"/>
    </row>
    <row r="4" spans="2:7" ht="15" customHeight="1">
      <c r="B4" s="249"/>
      <c r="C4" s="250"/>
      <c r="D4" s="250"/>
      <c r="E4" s="250"/>
      <c r="F4" s="250"/>
      <c r="G4" s="250"/>
    </row>
    <row r="5" spans="2:7" ht="15" customHeight="1">
      <c r="B5" s="249" t="s">
        <v>125</v>
      </c>
      <c r="C5" s="250"/>
      <c r="D5" s="250"/>
      <c r="E5" s="250"/>
      <c r="F5" s="250"/>
      <c r="G5" s="250"/>
    </row>
    <row r="6" ht="15" thickBot="1"/>
    <row r="7" spans="2:7" ht="74.25" customHeight="1" thickBot="1">
      <c r="B7" s="17" t="s">
        <v>1</v>
      </c>
      <c r="C7" s="14" t="s">
        <v>14</v>
      </c>
      <c r="D7" s="14" t="s">
        <v>129</v>
      </c>
      <c r="E7" s="15" t="s">
        <v>12</v>
      </c>
      <c r="F7" s="16" t="s">
        <v>121</v>
      </c>
      <c r="G7" s="16" t="s">
        <v>130</v>
      </c>
    </row>
    <row r="8" spans="2:7" ht="15" customHeight="1" thickBot="1">
      <c r="B8" s="87"/>
      <c r="C8" s="26"/>
      <c r="D8" s="28"/>
      <c r="E8" s="26"/>
      <c r="F8" s="26"/>
      <c r="G8" s="26"/>
    </row>
    <row r="9" spans="2:7" ht="15" customHeight="1" thickBot="1">
      <c r="B9" s="87"/>
      <c r="C9" s="26"/>
      <c r="D9" s="28"/>
      <c r="E9" s="26"/>
      <c r="F9" s="26"/>
      <c r="G9" s="26"/>
    </row>
    <row r="10" spans="2:7" ht="15" customHeight="1" thickBot="1">
      <c r="B10" s="87"/>
      <c r="C10" s="26"/>
      <c r="D10" s="27"/>
      <c r="E10" s="26"/>
      <c r="F10" s="26"/>
      <c r="G10" s="26"/>
    </row>
    <row r="11" spans="2:7" ht="15" thickBot="1">
      <c r="B11" s="87"/>
      <c r="C11" s="26"/>
      <c r="D11" s="27"/>
      <c r="E11" s="26"/>
      <c r="F11" s="26"/>
      <c r="G11" s="26"/>
    </row>
    <row r="12" spans="2:7" ht="15" thickBot="1">
      <c r="B12" s="87"/>
      <c r="C12" s="26"/>
      <c r="D12" s="27"/>
      <c r="E12" s="26"/>
      <c r="F12" s="26"/>
      <c r="G12" s="26"/>
    </row>
    <row r="13" spans="2:7" ht="15" thickBot="1">
      <c r="B13" s="87"/>
      <c r="C13" s="26"/>
      <c r="D13" s="27"/>
      <c r="E13" s="26"/>
      <c r="F13" s="26"/>
      <c r="G13" s="26"/>
    </row>
    <row r="14" spans="2:7" ht="15" thickBot="1">
      <c r="B14" s="87"/>
      <c r="C14" s="26"/>
      <c r="D14" s="27"/>
      <c r="E14" s="26"/>
      <c r="F14" s="26"/>
      <c r="G14" s="26"/>
    </row>
    <row r="15" spans="2:7" ht="15" thickBot="1">
      <c r="B15" s="87"/>
      <c r="C15" s="26"/>
      <c r="D15" s="27"/>
      <c r="E15" s="26"/>
      <c r="F15" s="26"/>
      <c r="G15" s="26"/>
    </row>
    <row r="16" spans="2:7" ht="15" thickBot="1">
      <c r="B16" s="87"/>
      <c r="C16" s="26"/>
      <c r="D16" s="27"/>
      <c r="E16" s="26"/>
      <c r="F16" s="26"/>
      <c r="G16" s="26"/>
    </row>
    <row r="18" spans="2:7" ht="14.25">
      <c r="B18" s="148" t="s">
        <v>235</v>
      </c>
      <c r="C18" s="148"/>
      <c r="D18" s="148"/>
      <c r="E18" s="148"/>
      <c r="F18" s="148"/>
      <c r="G18" s="148"/>
    </row>
    <row r="20" spans="2:7" ht="15">
      <c r="B20" s="199" t="s">
        <v>105</v>
      </c>
      <c r="C20" s="255"/>
      <c r="D20" s="255"/>
      <c r="E20" s="255"/>
      <c r="F20" s="255"/>
      <c r="G20" s="255"/>
    </row>
    <row r="21" spans="2:7" ht="15">
      <c r="B21" s="102"/>
      <c r="C21" s="102"/>
      <c r="D21" s="102"/>
      <c r="E21" s="102"/>
      <c r="F21" s="102"/>
      <c r="G21" s="102"/>
    </row>
  </sheetData>
  <sheetProtection/>
  <mergeCells count="6">
    <mergeCell ref="B5:G5"/>
    <mergeCell ref="B1:G1"/>
    <mergeCell ref="D3:E3"/>
    <mergeCell ref="F3:G3"/>
    <mergeCell ref="B20:G20"/>
    <mergeCell ref="B4:G4"/>
  </mergeCells>
  <dataValidations count="1">
    <dataValidation type="list" allowBlank="1" showInputMessage="1" showErrorMessage="1" sqref="G8:G16">
      <formula1>"Not yet actioned, Action in progress, Action completed, Never actioned"</formula1>
    </dataValidation>
  </dataValidations>
  <hyperlinks>
    <hyperlink ref="B20" r:id="rId1" display="NICE has adapted the action plan template produced by the Healthcare Quality Improvement Partnership (HQIP) in their template clinical audit report."/>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2"/>
</worksheet>
</file>

<file path=xl/worksheets/sheet8.xml><?xml version="1.0" encoding="utf-8"?>
<worksheet xmlns="http://schemas.openxmlformats.org/spreadsheetml/2006/main" xmlns:r="http://schemas.openxmlformats.org/officeDocument/2006/relationships">
  <sheetPr codeName="Sheet5">
    <pageSetUpPr fitToPage="1"/>
  </sheetPr>
  <dimension ref="B1:AO96"/>
  <sheetViews>
    <sheetView showGridLines="0" view="pageBreakPreview" zoomScaleNormal="80" zoomScaleSheetLayoutView="100" zoomScalePageLayoutView="0" workbookViewId="0" topLeftCell="A1">
      <pane xSplit="5" ySplit="6" topLeftCell="F7" activePane="bottomRight" state="frozen"/>
      <selection pane="topLeft" activeCell="A1" sqref="A1"/>
      <selection pane="topRight" activeCell="E1" sqref="E1"/>
      <selection pane="bottomLeft" activeCell="A6" sqref="A6"/>
      <selection pane="bottomRight" activeCell="A1" sqref="A1"/>
    </sheetView>
  </sheetViews>
  <sheetFormatPr defaultColWidth="9.140625" defaultRowHeight="15"/>
  <cols>
    <col min="1" max="1" width="9.140625" style="2" customWidth="1"/>
    <col min="2" max="2" width="13.421875" style="44" customWidth="1"/>
    <col min="3" max="3" width="9.140625" style="13" customWidth="1"/>
    <col min="4" max="4" width="15.00390625" style="2" customWidth="1"/>
    <col min="5" max="5" width="23.421875" style="2" customWidth="1"/>
    <col min="6" max="6" width="22.7109375" style="2" customWidth="1"/>
    <col min="7" max="7" width="27.7109375" style="2" customWidth="1"/>
    <col min="8" max="8" width="32.140625" style="2" customWidth="1"/>
    <col min="9" max="9" width="33.57421875" style="2" customWidth="1"/>
    <col min="10" max="10" width="36.57421875" style="2" customWidth="1"/>
    <col min="11" max="11" width="22.7109375" style="2" customWidth="1"/>
    <col min="12" max="12" width="14.8515625" style="2" customWidth="1"/>
    <col min="13" max="14" width="22.7109375" style="2" customWidth="1"/>
    <col min="15" max="15" width="44.57421875" style="2" customWidth="1"/>
    <col min="16" max="23" width="22.7109375" style="2" customWidth="1"/>
    <col min="24" max="24" width="30.140625" style="2" customWidth="1"/>
    <col min="25" max="28" width="22.7109375" style="2" customWidth="1"/>
    <col min="29" max="29" width="44.57421875" style="2" customWidth="1"/>
    <col min="30" max="30" width="22.7109375" style="2" customWidth="1"/>
    <col min="31" max="31" width="17.28125" style="1" hidden="1" customWidth="1"/>
    <col min="32" max="38" width="22.7109375" style="2" customWidth="1"/>
    <col min="39" max="39" width="9.140625" style="2" customWidth="1"/>
    <col min="40" max="40" width="31.00390625" style="2" bestFit="1" customWidth="1"/>
    <col min="41" max="16384" width="9.140625" style="2" customWidth="1"/>
  </cols>
  <sheetData>
    <row r="1" spans="2:15" s="1" customFormat="1" ht="30" customHeight="1">
      <c r="B1" s="214" t="str">
        <f>"Data collection for "&amp;Introduction!B1</f>
        <v>Data collection for Autism in children and young people: recognition, referral, diagnosis and management clinical audit</v>
      </c>
      <c r="C1" s="214"/>
      <c r="D1" s="214"/>
      <c r="E1" s="214"/>
      <c r="F1" s="214"/>
      <c r="G1" s="214"/>
      <c r="H1" s="214"/>
      <c r="I1" s="214"/>
      <c r="J1" s="149"/>
      <c r="K1" s="149"/>
      <c r="L1" s="149"/>
      <c r="M1" s="149"/>
      <c r="N1" s="149"/>
      <c r="O1" s="149"/>
    </row>
    <row r="2" spans="2:9" s="1" customFormat="1" ht="15" customHeight="1" thickBot="1">
      <c r="B2" s="214"/>
      <c r="C2" s="214"/>
      <c r="D2" s="214"/>
      <c r="E2" s="214"/>
      <c r="F2" s="214"/>
      <c r="G2" s="214"/>
      <c r="H2" s="214"/>
      <c r="I2" s="214"/>
    </row>
    <row r="3" spans="2:38" s="46" customFormat="1" ht="13.5" thickBot="1">
      <c r="B3" s="59"/>
      <c r="C3" s="60"/>
      <c r="D3" s="59"/>
      <c r="E3" s="61"/>
      <c r="F3" s="42">
        <v>1</v>
      </c>
      <c r="G3" s="42">
        <v>2</v>
      </c>
      <c r="H3" s="42">
        <v>3</v>
      </c>
      <c r="I3" s="42">
        <v>4</v>
      </c>
      <c r="J3" s="42">
        <v>5</v>
      </c>
      <c r="K3" s="42">
        <v>6</v>
      </c>
      <c r="L3" s="42">
        <v>7</v>
      </c>
      <c r="M3" s="42">
        <v>8</v>
      </c>
      <c r="N3" s="42">
        <v>9</v>
      </c>
      <c r="O3" s="42">
        <v>10</v>
      </c>
      <c r="P3" s="42">
        <v>11</v>
      </c>
      <c r="Q3" s="42">
        <v>12</v>
      </c>
      <c r="R3" s="42">
        <v>13</v>
      </c>
      <c r="S3" s="42">
        <v>14</v>
      </c>
      <c r="T3" s="42">
        <v>15</v>
      </c>
      <c r="U3" s="42">
        <v>16</v>
      </c>
      <c r="V3" s="42">
        <v>17</v>
      </c>
      <c r="W3" s="42">
        <v>18</v>
      </c>
      <c r="X3" s="42">
        <v>19</v>
      </c>
      <c r="Y3" s="42">
        <v>20</v>
      </c>
      <c r="Z3" s="42">
        <v>21</v>
      </c>
      <c r="AA3" s="42">
        <v>22</v>
      </c>
      <c r="AB3" s="42">
        <v>23</v>
      </c>
      <c r="AC3" s="42">
        <v>24</v>
      </c>
      <c r="AD3" s="42">
        <v>25</v>
      </c>
      <c r="AE3" s="142"/>
      <c r="AF3" s="42">
        <v>26</v>
      </c>
      <c r="AG3" s="42">
        <v>27</v>
      </c>
      <c r="AH3" s="43">
        <v>28</v>
      </c>
      <c r="AI3" s="43">
        <v>29</v>
      </c>
      <c r="AJ3" s="43">
        <v>30</v>
      </c>
      <c r="AK3" s="43">
        <v>31</v>
      </c>
      <c r="AL3" s="43">
        <v>32</v>
      </c>
    </row>
    <row r="4" spans="2:38" s="46" customFormat="1" ht="15.75" customHeight="1" thickBot="1">
      <c r="B4" s="59"/>
      <c r="C4" s="60"/>
      <c r="D4" s="59"/>
      <c r="E4" s="61"/>
      <c r="F4" s="209" t="s">
        <v>157</v>
      </c>
      <c r="G4" s="211" t="s">
        <v>184</v>
      </c>
      <c r="H4" s="212"/>
      <c r="I4" s="212"/>
      <c r="J4" s="212"/>
      <c r="K4" s="212"/>
      <c r="L4" s="212"/>
      <c r="M4" s="212"/>
      <c r="N4" s="212"/>
      <c r="O4" s="212"/>
      <c r="P4" s="213"/>
      <c r="Q4" s="209" t="s">
        <v>167</v>
      </c>
      <c r="R4" s="211" t="s">
        <v>186</v>
      </c>
      <c r="S4" s="212"/>
      <c r="T4" s="213"/>
      <c r="U4" s="209" t="s">
        <v>168</v>
      </c>
      <c r="V4" s="209" t="s">
        <v>218</v>
      </c>
      <c r="W4" s="209" t="s">
        <v>187</v>
      </c>
      <c r="X4" s="209" t="s">
        <v>169</v>
      </c>
      <c r="Y4" s="209" t="s">
        <v>219</v>
      </c>
      <c r="Z4" s="209" t="s">
        <v>188</v>
      </c>
      <c r="AA4" s="209" t="s">
        <v>189</v>
      </c>
      <c r="AB4" s="209" t="s">
        <v>190</v>
      </c>
      <c r="AC4" s="209" t="s">
        <v>191</v>
      </c>
      <c r="AD4" s="209" t="s">
        <v>193</v>
      </c>
      <c r="AE4" s="143"/>
      <c r="AF4" s="209" t="s">
        <v>194</v>
      </c>
      <c r="AG4" s="209" t="s">
        <v>220</v>
      </c>
      <c r="AH4" s="215" t="s">
        <v>103</v>
      </c>
      <c r="AI4" s="215" t="s">
        <v>103</v>
      </c>
      <c r="AJ4" s="215" t="s">
        <v>103</v>
      </c>
      <c r="AK4" s="215" t="s">
        <v>103</v>
      </c>
      <c r="AL4" s="215" t="s">
        <v>103</v>
      </c>
    </row>
    <row r="5" spans="2:38" s="150" customFormat="1" ht="79.5" customHeight="1">
      <c r="B5" s="69" t="s">
        <v>15</v>
      </c>
      <c r="C5" s="68" t="s">
        <v>2</v>
      </c>
      <c r="D5" s="66" t="s">
        <v>3</v>
      </c>
      <c r="E5" s="67" t="s">
        <v>4</v>
      </c>
      <c r="F5" s="210"/>
      <c r="G5" s="151" t="s">
        <v>158</v>
      </c>
      <c r="H5" s="151" t="s">
        <v>159</v>
      </c>
      <c r="I5" s="151" t="s">
        <v>160</v>
      </c>
      <c r="J5" s="151" t="s">
        <v>161</v>
      </c>
      <c r="K5" s="151" t="s">
        <v>162</v>
      </c>
      <c r="L5" s="151" t="s">
        <v>163</v>
      </c>
      <c r="M5" s="151" t="s">
        <v>164</v>
      </c>
      <c r="N5" s="151" t="s">
        <v>165</v>
      </c>
      <c r="O5" s="151" t="s">
        <v>185</v>
      </c>
      <c r="P5" s="151" t="s">
        <v>166</v>
      </c>
      <c r="Q5" s="210"/>
      <c r="R5" s="151" t="s">
        <v>217</v>
      </c>
      <c r="S5" s="151" t="s">
        <v>216</v>
      </c>
      <c r="T5" s="151" t="s">
        <v>215</v>
      </c>
      <c r="U5" s="210"/>
      <c r="V5" s="210"/>
      <c r="W5" s="210"/>
      <c r="X5" s="210"/>
      <c r="Y5" s="210"/>
      <c r="Z5" s="210"/>
      <c r="AA5" s="210"/>
      <c r="AB5" s="210"/>
      <c r="AC5" s="210"/>
      <c r="AD5" s="210"/>
      <c r="AE5" s="144" t="s">
        <v>192</v>
      </c>
      <c r="AF5" s="210"/>
      <c r="AG5" s="210"/>
      <c r="AH5" s="216"/>
      <c r="AI5" s="216"/>
      <c r="AJ5" s="216"/>
      <c r="AK5" s="216"/>
      <c r="AL5" s="216"/>
    </row>
    <row r="6" spans="2:38" s="150" customFormat="1" ht="30" customHeight="1" thickBot="1">
      <c r="B6" s="114"/>
      <c r="C6" s="64" t="s">
        <v>72</v>
      </c>
      <c r="D6" s="64" t="s">
        <v>104</v>
      </c>
      <c r="E6" s="65" t="s">
        <v>74</v>
      </c>
      <c r="F6" s="73" t="s">
        <v>73</v>
      </c>
      <c r="G6" s="73" t="s">
        <v>73</v>
      </c>
      <c r="H6" s="73" t="s">
        <v>73</v>
      </c>
      <c r="I6" s="73" t="s">
        <v>73</v>
      </c>
      <c r="J6" s="73" t="s">
        <v>73</v>
      </c>
      <c r="K6" s="73" t="s">
        <v>73</v>
      </c>
      <c r="L6" s="73" t="s">
        <v>73</v>
      </c>
      <c r="M6" s="73" t="s">
        <v>73</v>
      </c>
      <c r="N6" s="73" t="s">
        <v>73</v>
      </c>
      <c r="O6" s="73" t="s">
        <v>73</v>
      </c>
      <c r="P6" s="73" t="s">
        <v>73</v>
      </c>
      <c r="Q6" s="73" t="s">
        <v>73</v>
      </c>
      <c r="R6" s="73" t="s">
        <v>73</v>
      </c>
      <c r="S6" s="73" t="s">
        <v>73</v>
      </c>
      <c r="T6" s="73" t="s">
        <v>73</v>
      </c>
      <c r="U6" s="73" t="s">
        <v>73</v>
      </c>
      <c r="V6" s="73" t="s">
        <v>73</v>
      </c>
      <c r="W6" s="73" t="s">
        <v>73</v>
      </c>
      <c r="X6" s="73" t="s">
        <v>73</v>
      </c>
      <c r="Y6" s="73" t="s">
        <v>73</v>
      </c>
      <c r="Z6" s="73" t="s">
        <v>73</v>
      </c>
      <c r="AA6" s="73" t="s">
        <v>73</v>
      </c>
      <c r="AB6" s="73" t="s">
        <v>73</v>
      </c>
      <c r="AC6" s="73" t="s">
        <v>73</v>
      </c>
      <c r="AD6" s="73" t="s">
        <v>73</v>
      </c>
      <c r="AE6" s="145"/>
      <c r="AF6" s="73" t="s">
        <v>73</v>
      </c>
      <c r="AG6" s="73" t="s">
        <v>73</v>
      </c>
      <c r="AH6" s="116" t="s">
        <v>73</v>
      </c>
      <c r="AI6" s="116" t="s">
        <v>73</v>
      </c>
      <c r="AJ6" s="116" t="s">
        <v>73</v>
      </c>
      <c r="AK6" s="116" t="s">
        <v>73</v>
      </c>
      <c r="AL6" s="116" t="s">
        <v>73</v>
      </c>
    </row>
    <row r="7" spans="2:41" s="44" customFormat="1" ht="30" customHeight="1" thickBot="1">
      <c r="B7" s="91">
        <v>1</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146">
        <f>IF(OR(AC7="",AD7=""),"",IF(AND(AC7="Yes",AD7="Yes"),"Yes",IF(AND(AC7="No",AD7="Yes"),"No",IF(AND(AC7="No",AD7="No"),"NA",IF(OR(AC7="NA",AD7="NA"),"NA",IF(OR(AC7="Exception",AD7="Exception"),"Exception"))))))</f>
      </c>
      <c r="AF7" s="89"/>
      <c r="AG7" s="89"/>
      <c r="AH7" s="89"/>
      <c r="AI7" s="89"/>
      <c r="AJ7" s="89"/>
      <c r="AK7" s="89"/>
      <c r="AL7" s="45"/>
      <c r="AN7" s="46" t="s">
        <v>47</v>
      </c>
      <c r="AO7" s="47"/>
    </row>
    <row r="8" spans="2:41" s="44" customFormat="1" ht="30" customHeight="1" thickBot="1">
      <c r="B8" s="91">
        <v>2</v>
      </c>
      <c r="C8" s="89"/>
      <c r="D8" s="89"/>
      <c r="E8" s="89"/>
      <c r="F8" s="90"/>
      <c r="G8" s="90"/>
      <c r="H8" s="90"/>
      <c r="I8" s="89"/>
      <c r="J8" s="89"/>
      <c r="K8" s="89"/>
      <c r="L8" s="90"/>
      <c r="M8" s="89"/>
      <c r="N8" s="89"/>
      <c r="O8" s="89"/>
      <c r="P8" s="89"/>
      <c r="Q8" s="89"/>
      <c r="R8" s="90"/>
      <c r="S8" s="89"/>
      <c r="T8" s="89"/>
      <c r="U8" s="89"/>
      <c r="V8" s="89"/>
      <c r="W8" s="89"/>
      <c r="X8" s="89"/>
      <c r="Y8" s="90"/>
      <c r="Z8" s="89"/>
      <c r="AA8" s="89"/>
      <c r="AB8" s="89"/>
      <c r="AC8" s="89"/>
      <c r="AD8" s="89"/>
      <c r="AE8" s="146">
        <f aca="true" t="shared" si="0" ref="AE8:AE47">IF(OR(AC8="",AD8=""),"",IF(AND(AC8="Yes",AD8="Yes"),"Yes",IF(AND(AC8="No",AD8="Yes"),"No",IF(AND(AC8="No",AD8="No"),"NA",IF(OR(AC8="NA",AD8="NA"),"NA",IF(OR(AC8="Exception",AD8="Exception"),"Exception"))))))</f>
      </c>
      <c r="AF8" s="89"/>
      <c r="AG8" s="89"/>
      <c r="AH8" s="89"/>
      <c r="AI8" s="89"/>
      <c r="AJ8" s="89"/>
      <c r="AK8" s="89"/>
      <c r="AL8" s="45"/>
      <c r="AN8" s="46"/>
      <c r="AO8" s="48"/>
    </row>
    <row r="9" spans="2:41" s="44" customFormat="1" ht="30" customHeight="1" thickBot="1">
      <c r="B9" s="91">
        <v>3</v>
      </c>
      <c r="C9" s="89"/>
      <c r="D9" s="89"/>
      <c r="E9" s="89"/>
      <c r="F9" s="90"/>
      <c r="G9" s="90"/>
      <c r="H9" s="90"/>
      <c r="I9" s="89"/>
      <c r="J9" s="89"/>
      <c r="K9" s="89"/>
      <c r="L9" s="90"/>
      <c r="M9" s="89"/>
      <c r="N9" s="89"/>
      <c r="O9" s="89"/>
      <c r="P9" s="89"/>
      <c r="Q9" s="89"/>
      <c r="R9" s="90"/>
      <c r="S9" s="89"/>
      <c r="T9" s="89"/>
      <c r="U9" s="89"/>
      <c r="V9" s="89"/>
      <c r="W9" s="89"/>
      <c r="X9" s="89"/>
      <c r="Y9" s="90"/>
      <c r="Z9" s="89"/>
      <c r="AA9" s="89"/>
      <c r="AB9" s="89"/>
      <c r="AC9" s="89"/>
      <c r="AD9" s="89"/>
      <c r="AE9" s="146">
        <f t="shared" si="0"/>
      </c>
      <c r="AF9" s="89"/>
      <c r="AG9" s="89"/>
      <c r="AH9" s="89"/>
      <c r="AI9" s="89"/>
      <c r="AJ9" s="89"/>
      <c r="AK9" s="89"/>
      <c r="AL9" s="45"/>
      <c r="AN9" s="96" t="s">
        <v>11</v>
      </c>
      <c r="AO9" s="101" t="str">
        <f>MIN(Age)&amp;" - "&amp;MAX(Age)</f>
        <v>0 - 0</v>
      </c>
    </row>
    <row r="10" spans="2:41" s="44" customFormat="1" ht="30" customHeight="1" thickBot="1">
      <c r="B10" s="91">
        <v>4</v>
      </c>
      <c r="C10" s="89"/>
      <c r="D10" s="89"/>
      <c r="E10" s="89"/>
      <c r="F10" s="90"/>
      <c r="G10" s="90"/>
      <c r="H10" s="90"/>
      <c r="I10" s="89"/>
      <c r="J10" s="89"/>
      <c r="K10" s="89"/>
      <c r="L10" s="90"/>
      <c r="M10" s="89"/>
      <c r="N10" s="89"/>
      <c r="O10" s="89"/>
      <c r="P10" s="89"/>
      <c r="Q10" s="89"/>
      <c r="R10" s="90"/>
      <c r="S10" s="89"/>
      <c r="T10" s="89"/>
      <c r="U10" s="89"/>
      <c r="V10" s="89"/>
      <c r="W10" s="89"/>
      <c r="X10" s="89"/>
      <c r="Y10" s="90"/>
      <c r="Z10" s="89"/>
      <c r="AA10" s="89"/>
      <c r="AB10" s="89"/>
      <c r="AC10" s="89"/>
      <c r="AD10" s="89"/>
      <c r="AE10" s="146">
        <f t="shared" si="0"/>
      </c>
      <c r="AF10" s="89"/>
      <c r="AG10" s="89"/>
      <c r="AH10" s="89"/>
      <c r="AI10" s="89"/>
      <c r="AJ10" s="89"/>
      <c r="AK10" s="89"/>
      <c r="AL10" s="45"/>
      <c r="AN10" s="97"/>
      <c r="AO10" s="95"/>
    </row>
    <row r="11" spans="2:41" s="44" customFormat="1" ht="30" customHeight="1" thickBot="1">
      <c r="B11" s="91">
        <v>5</v>
      </c>
      <c r="C11" s="89"/>
      <c r="D11" s="89"/>
      <c r="E11" s="89"/>
      <c r="F11" s="90"/>
      <c r="G11" s="90"/>
      <c r="H11" s="90"/>
      <c r="I11" s="89"/>
      <c r="J11" s="89"/>
      <c r="K11" s="89"/>
      <c r="L11" s="90"/>
      <c r="M11" s="89"/>
      <c r="N11" s="89"/>
      <c r="O11" s="89"/>
      <c r="P11" s="89"/>
      <c r="Q11" s="89"/>
      <c r="R11" s="90"/>
      <c r="S11" s="89"/>
      <c r="T11" s="89"/>
      <c r="U11" s="89"/>
      <c r="V11" s="89"/>
      <c r="W11" s="89"/>
      <c r="X11" s="89"/>
      <c r="Y11" s="90"/>
      <c r="Z11" s="89"/>
      <c r="AA11" s="89"/>
      <c r="AB11" s="89"/>
      <c r="AC11" s="89"/>
      <c r="AD11" s="89"/>
      <c r="AE11" s="146">
        <f t="shared" si="0"/>
      </c>
      <c r="AF11" s="89"/>
      <c r="AG11" s="89"/>
      <c r="AH11" s="89"/>
      <c r="AI11" s="89"/>
      <c r="AJ11" s="89"/>
      <c r="AK11" s="89"/>
      <c r="AL11" s="45"/>
      <c r="AN11" s="98" t="s">
        <v>9</v>
      </c>
      <c r="AO11" s="101">
        <f>COUNTIF(Sex,"Male")</f>
        <v>0</v>
      </c>
    </row>
    <row r="12" spans="2:41" s="44" customFormat="1" ht="30" customHeight="1" thickBot="1">
      <c r="B12" s="91">
        <v>6</v>
      </c>
      <c r="C12" s="89"/>
      <c r="D12" s="89"/>
      <c r="E12" s="89"/>
      <c r="F12" s="90"/>
      <c r="G12" s="90"/>
      <c r="H12" s="90"/>
      <c r="I12" s="89"/>
      <c r="J12" s="89"/>
      <c r="K12" s="89"/>
      <c r="L12" s="90"/>
      <c r="M12" s="89"/>
      <c r="N12" s="89"/>
      <c r="O12" s="89"/>
      <c r="P12" s="89"/>
      <c r="Q12" s="89"/>
      <c r="R12" s="90"/>
      <c r="S12" s="89"/>
      <c r="T12" s="89"/>
      <c r="U12" s="89"/>
      <c r="V12" s="89"/>
      <c r="W12" s="89"/>
      <c r="X12" s="89"/>
      <c r="Y12" s="90"/>
      <c r="Z12" s="89"/>
      <c r="AA12" s="89"/>
      <c r="AB12" s="89"/>
      <c r="AC12" s="89"/>
      <c r="AD12" s="89"/>
      <c r="AE12" s="146">
        <f t="shared" si="0"/>
      </c>
      <c r="AF12" s="89"/>
      <c r="AG12" s="89"/>
      <c r="AH12" s="89"/>
      <c r="AI12" s="89"/>
      <c r="AJ12" s="89"/>
      <c r="AK12" s="89"/>
      <c r="AL12" s="45"/>
      <c r="AN12" s="99" t="s">
        <v>10</v>
      </c>
      <c r="AO12" s="101">
        <f>COUNTIF(Sex,"Female")</f>
        <v>0</v>
      </c>
    </row>
    <row r="13" spans="2:41" s="44" customFormat="1" ht="30" customHeight="1" thickBot="1">
      <c r="B13" s="91">
        <v>7</v>
      </c>
      <c r="C13" s="89"/>
      <c r="D13" s="89"/>
      <c r="E13" s="89"/>
      <c r="F13" s="90"/>
      <c r="G13" s="90"/>
      <c r="H13" s="90"/>
      <c r="I13" s="89"/>
      <c r="J13" s="89"/>
      <c r="K13" s="89"/>
      <c r="L13" s="90"/>
      <c r="M13" s="89"/>
      <c r="N13" s="89"/>
      <c r="O13" s="89"/>
      <c r="P13" s="89"/>
      <c r="Q13" s="89"/>
      <c r="R13" s="90"/>
      <c r="S13" s="89"/>
      <c r="T13" s="89"/>
      <c r="U13" s="89"/>
      <c r="V13" s="89"/>
      <c r="W13" s="89"/>
      <c r="X13" s="89"/>
      <c r="Y13" s="90"/>
      <c r="Z13" s="89"/>
      <c r="AA13" s="89"/>
      <c r="AB13" s="89"/>
      <c r="AC13" s="89"/>
      <c r="AD13" s="89"/>
      <c r="AE13" s="146">
        <f t="shared" si="0"/>
      </c>
      <c r="AF13" s="89"/>
      <c r="AG13" s="89"/>
      <c r="AH13" s="89"/>
      <c r="AI13" s="89"/>
      <c r="AJ13" s="89"/>
      <c r="AK13" s="89"/>
      <c r="AL13" s="45"/>
      <c r="AN13" s="100"/>
      <c r="AO13" s="95"/>
    </row>
    <row r="14" spans="2:41" s="44" customFormat="1" ht="30" customHeight="1" thickBot="1">
      <c r="B14" s="91">
        <v>8</v>
      </c>
      <c r="C14" s="89"/>
      <c r="D14" s="89"/>
      <c r="E14" s="89"/>
      <c r="F14" s="90"/>
      <c r="G14" s="90"/>
      <c r="H14" s="90"/>
      <c r="I14" s="89"/>
      <c r="J14" s="89"/>
      <c r="K14" s="89"/>
      <c r="L14" s="90"/>
      <c r="M14" s="89"/>
      <c r="N14" s="89"/>
      <c r="O14" s="89"/>
      <c r="P14" s="89"/>
      <c r="Q14" s="89"/>
      <c r="R14" s="90"/>
      <c r="S14" s="89"/>
      <c r="T14" s="89"/>
      <c r="U14" s="89"/>
      <c r="V14" s="89"/>
      <c r="W14" s="89"/>
      <c r="X14" s="89"/>
      <c r="Y14" s="90"/>
      <c r="Z14" s="89"/>
      <c r="AA14" s="89"/>
      <c r="AB14" s="89"/>
      <c r="AC14" s="89"/>
      <c r="AD14" s="89"/>
      <c r="AE14" s="146">
        <f t="shared" si="0"/>
      </c>
      <c r="AF14" s="89"/>
      <c r="AG14" s="89"/>
      <c r="AH14" s="89"/>
      <c r="AI14" s="89"/>
      <c r="AJ14" s="89"/>
      <c r="AK14" s="89"/>
      <c r="AL14" s="45"/>
      <c r="AN14" s="99" t="s">
        <v>25</v>
      </c>
      <c r="AO14" s="101">
        <f>COUNTIF(Ethnicity,"White British")</f>
        <v>0</v>
      </c>
    </row>
    <row r="15" spans="2:41" s="44" customFormat="1" ht="30" customHeight="1" thickBot="1">
      <c r="B15" s="91">
        <v>9</v>
      </c>
      <c r="C15" s="89"/>
      <c r="D15" s="89"/>
      <c r="E15" s="89"/>
      <c r="F15" s="90"/>
      <c r="G15" s="90"/>
      <c r="H15" s="90"/>
      <c r="I15" s="89"/>
      <c r="J15" s="89"/>
      <c r="K15" s="89"/>
      <c r="L15" s="90"/>
      <c r="M15" s="89"/>
      <c r="N15" s="89"/>
      <c r="O15" s="89"/>
      <c r="P15" s="89"/>
      <c r="Q15" s="89"/>
      <c r="R15" s="90"/>
      <c r="S15" s="89"/>
      <c r="T15" s="89"/>
      <c r="U15" s="89"/>
      <c r="V15" s="89"/>
      <c r="W15" s="89"/>
      <c r="X15" s="89"/>
      <c r="Y15" s="90"/>
      <c r="Z15" s="89"/>
      <c r="AA15" s="89"/>
      <c r="AB15" s="89"/>
      <c r="AC15" s="89"/>
      <c r="AD15" s="89"/>
      <c r="AE15" s="146">
        <f t="shared" si="0"/>
      </c>
      <c r="AF15" s="89"/>
      <c r="AG15" s="89"/>
      <c r="AH15" s="89"/>
      <c r="AI15" s="89"/>
      <c r="AJ15" s="89"/>
      <c r="AK15" s="89"/>
      <c r="AL15" s="45"/>
      <c r="AN15" s="99" t="s">
        <v>26</v>
      </c>
      <c r="AO15" s="101">
        <f>COUNTIF(Ethnicity,"White Irish")</f>
        <v>0</v>
      </c>
    </row>
    <row r="16" spans="2:41" s="44" customFormat="1" ht="30" customHeight="1" thickBot="1">
      <c r="B16" s="91">
        <v>10</v>
      </c>
      <c r="C16" s="89"/>
      <c r="D16" s="89"/>
      <c r="E16" s="89"/>
      <c r="F16" s="90"/>
      <c r="G16" s="90"/>
      <c r="H16" s="90"/>
      <c r="I16" s="89"/>
      <c r="J16" s="89"/>
      <c r="K16" s="89"/>
      <c r="L16" s="90"/>
      <c r="M16" s="89"/>
      <c r="N16" s="89"/>
      <c r="O16" s="89"/>
      <c r="P16" s="89"/>
      <c r="Q16" s="89"/>
      <c r="R16" s="90"/>
      <c r="S16" s="89"/>
      <c r="T16" s="89"/>
      <c r="U16" s="89"/>
      <c r="V16" s="89"/>
      <c r="W16" s="89"/>
      <c r="X16" s="89"/>
      <c r="Y16" s="90"/>
      <c r="Z16" s="89"/>
      <c r="AA16" s="89"/>
      <c r="AB16" s="89"/>
      <c r="AC16" s="89"/>
      <c r="AD16" s="89"/>
      <c r="AE16" s="146">
        <f t="shared" si="0"/>
      </c>
      <c r="AF16" s="89"/>
      <c r="AG16" s="89"/>
      <c r="AH16" s="89"/>
      <c r="AI16" s="89"/>
      <c r="AJ16" s="89"/>
      <c r="AK16" s="89"/>
      <c r="AL16" s="45"/>
      <c r="AN16" s="99" t="s">
        <v>37</v>
      </c>
      <c r="AO16" s="101">
        <f>COUNTIF(Ethnicity,"Any other white background")</f>
        <v>0</v>
      </c>
    </row>
    <row r="17" spans="2:41" s="44" customFormat="1" ht="30" customHeight="1" thickBot="1">
      <c r="B17" s="91">
        <v>11</v>
      </c>
      <c r="C17" s="89"/>
      <c r="D17" s="89"/>
      <c r="E17" s="89"/>
      <c r="F17" s="90"/>
      <c r="G17" s="90"/>
      <c r="H17" s="90"/>
      <c r="I17" s="89"/>
      <c r="J17" s="89"/>
      <c r="K17" s="89"/>
      <c r="L17" s="90"/>
      <c r="M17" s="89"/>
      <c r="N17" s="89"/>
      <c r="O17" s="89"/>
      <c r="P17" s="89"/>
      <c r="Q17" s="89"/>
      <c r="R17" s="90"/>
      <c r="S17" s="89"/>
      <c r="T17" s="89"/>
      <c r="U17" s="89"/>
      <c r="V17" s="89"/>
      <c r="W17" s="89"/>
      <c r="X17" s="89"/>
      <c r="Y17" s="90"/>
      <c r="Z17" s="89"/>
      <c r="AA17" s="89"/>
      <c r="AB17" s="89"/>
      <c r="AC17" s="89"/>
      <c r="AD17" s="89"/>
      <c r="AE17" s="146">
        <f t="shared" si="0"/>
      </c>
      <c r="AF17" s="89"/>
      <c r="AG17" s="89"/>
      <c r="AH17" s="89"/>
      <c r="AI17" s="89"/>
      <c r="AJ17" s="89"/>
      <c r="AK17" s="89"/>
      <c r="AL17" s="45"/>
      <c r="AN17" s="99" t="s">
        <v>33</v>
      </c>
      <c r="AO17" s="101">
        <f>COUNTIF(Ethnicity,"Mixed: White and black Caribbean")</f>
        <v>0</v>
      </c>
    </row>
    <row r="18" spans="2:41" s="44" customFormat="1" ht="30" customHeight="1" thickBot="1">
      <c r="B18" s="91">
        <v>12</v>
      </c>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146">
        <f t="shared" si="0"/>
      </c>
      <c r="AF18" s="89"/>
      <c r="AG18" s="89"/>
      <c r="AH18" s="89"/>
      <c r="AI18" s="89"/>
      <c r="AJ18" s="89"/>
      <c r="AK18" s="89"/>
      <c r="AL18" s="45"/>
      <c r="AN18" s="99" t="s">
        <v>34</v>
      </c>
      <c r="AO18" s="101">
        <f>COUNTIF(Ethnicity,"Mixed: White and black African")</f>
        <v>0</v>
      </c>
    </row>
    <row r="19" spans="2:41" s="44" customFormat="1" ht="30" customHeight="1" thickBot="1">
      <c r="B19" s="91">
        <v>13</v>
      </c>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146">
        <f t="shared" si="0"/>
      </c>
      <c r="AF19" s="89"/>
      <c r="AG19" s="89"/>
      <c r="AH19" s="89"/>
      <c r="AI19" s="89"/>
      <c r="AJ19" s="89"/>
      <c r="AK19" s="89"/>
      <c r="AL19" s="45"/>
      <c r="AN19" s="99" t="s">
        <v>27</v>
      </c>
      <c r="AO19" s="101">
        <f>COUNTIF(Ethnicity,"Mixed: White and Asian")</f>
        <v>0</v>
      </c>
    </row>
    <row r="20" spans="2:41" s="44" customFormat="1" ht="30" customHeight="1" thickBot="1">
      <c r="B20" s="91">
        <v>14</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146">
        <f t="shared" si="0"/>
      </c>
      <c r="AF20" s="89"/>
      <c r="AG20" s="89"/>
      <c r="AH20" s="89"/>
      <c r="AI20" s="89"/>
      <c r="AJ20" s="89"/>
      <c r="AK20" s="89"/>
      <c r="AL20" s="45"/>
      <c r="AN20" s="99" t="s">
        <v>38</v>
      </c>
      <c r="AO20" s="101">
        <f>COUNTIF(Ethnicity,"Any other mixed background")</f>
        <v>0</v>
      </c>
    </row>
    <row r="21" spans="2:41" s="44" customFormat="1" ht="30" customHeight="1" thickBot="1">
      <c r="B21" s="91">
        <v>15</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146">
        <f t="shared" si="0"/>
      </c>
      <c r="AF21" s="89"/>
      <c r="AG21" s="89"/>
      <c r="AH21" s="89"/>
      <c r="AI21" s="89"/>
      <c r="AJ21" s="89"/>
      <c r="AK21" s="89"/>
      <c r="AL21" s="45"/>
      <c r="AN21" s="99" t="s">
        <v>28</v>
      </c>
      <c r="AO21" s="101">
        <f>COUNTIF(Ethnicity,"Asian or Asian British: Indian")</f>
        <v>0</v>
      </c>
    </row>
    <row r="22" spans="2:41" s="44" customFormat="1" ht="30" customHeight="1" thickBot="1">
      <c r="B22" s="91">
        <v>16</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146">
        <f t="shared" si="0"/>
      </c>
      <c r="AF22" s="89"/>
      <c r="AG22" s="89"/>
      <c r="AH22" s="89"/>
      <c r="AI22" s="89"/>
      <c r="AJ22" s="89"/>
      <c r="AK22" s="89"/>
      <c r="AL22" s="45"/>
      <c r="AN22" s="99" t="s">
        <v>29</v>
      </c>
      <c r="AO22" s="101">
        <f>COUNTIF(Ethnicity,"Asian or Asian British: Pakistani")</f>
        <v>0</v>
      </c>
    </row>
    <row r="23" spans="2:41" s="44" customFormat="1" ht="30" customHeight="1" thickBot="1">
      <c r="B23" s="91">
        <v>17</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146">
        <f t="shared" si="0"/>
      </c>
      <c r="AF23" s="89"/>
      <c r="AG23" s="89"/>
      <c r="AH23" s="89"/>
      <c r="AI23" s="89"/>
      <c r="AJ23" s="89"/>
      <c r="AK23" s="89"/>
      <c r="AL23" s="45"/>
      <c r="AN23" s="99" t="s">
        <v>30</v>
      </c>
      <c r="AO23" s="101">
        <f>COUNTIF(Ethnicity,"Asian or Asian British: Bangladeshi")</f>
        <v>0</v>
      </c>
    </row>
    <row r="24" spans="2:41" s="44" customFormat="1" ht="30" customHeight="1" thickBot="1">
      <c r="B24" s="91">
        <v>18</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146">
        <f t="shared" si="0"/>
      </c>
      <c r="AF24" s="89"/>
      <c r="AG24" s="89"/>
      <c r="AH24" s="89"/>
      <c r="AI24" s="89"/>
      <c r="AJ24" s="89"/>
      <c r="AK24" s="89"/>
      <c r="AL24" s="45"/>
      <c r="AN24" s="99" t="s">
        <v>39</v>
      </c>
      <c r="AO24" s="101">
        <f>COUNTIF(Ethnicity,"Any other Asian background")</f>
        <v>0</v>
      </c>
    </row>
    <row r="25" spans="2:41" s="44" customFormat="1" ht="30" customHeight="1" thickBot="1">
      <c r="B25" s="91">
        <v>19</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146">
        <f t="shared" si="0"/>
      </c>
      <c r="AF25" s="89"/>
      <c r="AG25" s="89"/>
      <c r="AH25" s="89"/>
      <c r="AI25" s="89"/>
      <c r="AJ25" s="89"/>
      <c r="AK25" s="89"/>
      <c r="AL25" s="45"/>
      <c r="AN25" s="99" t="s">
        <v>35</v>
      </c>
      <c r="AO25" s="101">
        <f>COUNTIF(Ethnicity,"Black or black British: Caribbean")</f>
        <v>0</v>
      </c>
    </row>
    <row r="26" spans="2:41" s="44" customFormat="1" ht="30" customHeight="1" thickBot="1">
      <c r="B26" s="91">
        <v>20</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146">
        <f t="shared" si="0"/>
      </c>
      <c r="AF26" s="89"/>
      <c r="AG26" s="89"/>
      <c r="AH26" s="89"/>
      <c r="AI26" s="89"/>
      <c r="AJ26" s="89"/>
      <c r="AK26" s="89"/>
      <c r="AL26" s="45"/>
      <c r="AN26" s="99" t="s">
        <v>36</v>
      </c>
      <c r="AO26" s="101">
        <f>COUNTIF(Ethnicity,"Black or black British: African")</f>
        <v>0</v>
      </c>
    </row>
    <row r="27" spans="2:41" s="44" customFormat="1" ht="30" customHeight="1" thickBot="1">
      <c r="B27" s="91">
        <v>21</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146">
        <f t="shared" si="0"/>
      </c>
      <c r="AF27" s="89"/>
      <c r="AG27" s="89"/>
      <c r="AH27" s="89"/>
      <c r="AI27" s="89"/>
      <c r="AJ27" s="89"/>
      <c r="AK27" s="89"/>
      <c r="AL27" s="45"/>
      <c r="AN27" s="99" t="s">
        <v>40</v>
      </c>
      <c r="AO27" s="101">
        <f>COUNTIF(Ethnicity,"Any other black background")</f>
        <v>0</v>
      </c>
    </row>
    <row r="28" spans="2:41" s="44" customFormat="1" ht="30" customHeight="1" thickBot="1">
      <c r="B28" s="91">
        <v>22</v>
      </c>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146">
        <f t="shared" si="0"/>
      </c>
      <c r="AF28" s="89"/>
      <c r="AG28" s="89"/>
      <c r="AH28" s="89"/>
      <c r="AI28" s="89"/>
      <c r="AJ28" s="89"/>
      <c r="AK28" s="89"/>
      <c r="AL28" s="45"/>
      <c r="AN28" s="99" t="s">
        <v>31</v>
      </c>
      <c r="AO28" s="101">
        <f>COUNTIF(Ethnicity,"Chinese")</f>
        <v>0</v>
      </c>
    </row>
    <row r="29" spans="2:41" s="44" customFormat="1" ht="30" customHeight="1" thickBot="1">
      <c r="B29" s="91">
        <v>23</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146">
        <f t="shared" si="0"/>
      </c>
      <c r="AF29" s="89"/>
      <c r="AG29" s="89"/>
      <c r="AH29" s="89"/>
      <c r="AI29" s="89"/>
      <c r="AJ29" s="89"/>
      <c r="AK29" s="89"/>
      <c r="AL29" s="45"/>
      <c r="AN29" s="99" t="s">
        <v>41</v>
      </c>
      <c r="AO29" s="101">
        <f>COUNTIF(Ethnicity,"Any other ethnic group")</f>
        <v>0</v>
      </c>
    </row>
    <row r="30" spans="2:41" s="44" customFormat="1" ht="30" customHeight="1" thickBot="1">
      <c r="B30" s="91">
        <v>24</v>
      </c>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146">
        <f t="shared" si="0"/>
      </c>
      <c r="AF30" s="89"/>
      <c r="AG30" s="89"/>
      <c r="AH30" s="89"/>
      <c r="AI30" s="89"/>
      <c r="AJ30" s="89"/>
      <c r="AK30" s="89"/>
      <c r="AL30" s="45"/>
      <c r="AN30" s="99" t="s">
        <v>32</v>
      </c>
      <c r="AO30" s="101">
        <f>COUNTIF(Ethnicity,"Not stated")</f>
        <v>0</v>
      </c>
    </row>
    <row r="31" spans="2:38" s="44" customFormat="1" ht="30" customHeight="1" thickBot="1">
      <c r="B31" s="91">
        <v>25</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146">
        <f t="shared" si="0"/>
      </c>
      <c r="AF31" s="89"/>
      <c r="AG31" s="89"/>
      <c r="AH31" s="89"/>
      <c r="AI31" s="89"/>
      <c r="AJ31" s="89"/>
      <c r="AK31" s="89"/>
      <c r="AL31" s="45"/>
    </row>
    <row r="32" spans="2:38" s="44" customFormat="1" ht="30" customHeight="1" thickBot="1">
      <c r="B32" s="91">
        <v>26</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146">
        <f t="shared" si="0"/>
      </c>
      <c r="AF32" s="89"/>
      <c r="AG32" s="89"/>
      <c r="AH32" s="89"/>
      <c r="AI32" s="89"/>
      <c r="AJ32" s="89"/>
      <c r="AK32" s="89"/>
      <c r="AL32" s="45"/>
    </row>
    <row r="33" spans="2:38" s="44" customFormat="1" ht="30" customHeight="1" thickBot="1">
      <c r="B33" s="91">
        <v>27</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146">
        <f t="shared" si="0"/>
      </c>
      <c r="AF33" s="89"/>
      <c r="AG33" s="89"/>
      <c r="AH33" s="89"/>
      <c r="AI33" s="89"/>
      <c r="AJ33" s="89"/>
      <c r="AK33" s="89"/>
      <c r="AL33" s="45"/>
    </row>
    <row r="34" spans="2:38" s="44" customFormat="1" ht="30" customHeight="1" thickBot="1">
      <c r="B34" s="91">
        <v>28</v>
      </c>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146">
        <f t="shared" si="0"/>
      </c>
      <c r="AF34" s="89"/>
      <c r="AG34" s="89"/>
      <c r="AH34" s="89"/>
      <c r="AI34" s="89"/>
      <c r="AJ34" s="89"/>
      <c r="AK34" s="89"/>
      <c r="AL34" s="45"/>
    </row>
    <row r="35" spans="2:38" s="44" customFormat="1" ht="30" customHeight="1" thickBot="1">
      <c r="B35" s="91">
        <v>29</v>
      </c>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146">
        <f t="shared" si="0"/>
      </c>
      <c r="AF35" s="89"/>
      <c r="AG35" s="89"/>
      <c r="AH35" s="89"/>
      <c r="AI35" s="89"/>
      <c r="AJ35" s="89"/>
      <c r="AK35" s="89"/>
      <c r="AL35" s="45"/>
    </row>
    <row r="36" spans="2:38" s="44" customFormat="1" ht="30" customHeight="1" thickBot="1">
      <c r="B36" s="91">
        <v>30</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146">
        <f t="shared" si="0"/>
      </c>
      <c r="AF36" s="89"/>
      <c r="AG36" s="89"/>
      <c r="AH36" s="89"/>
      <c r="AI36" s="89"/>
      <c r="AJ36" s="89"/>
      <c r="AK36" s="89"/>
      <c r="AL36" s="45"/>
    </row>
    <row r="37" spans="2:38" s="44" customFormat="1" ht="30" customHeight="1" thickBot="1">
      <c r="B37" s="92">
        <v>31</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146">
        <f t="shared" si="0"/>
      </c>
      <c r="AF37" s="89"/>
      <c r="AG37" s="89"/>
      <c r="AH37" s="89"/>
      <c r="AI37" s="89"/>
      <c r="AJ37" s="89"/>
      <c r="AK37" s="89"/>
      <c r="AL37" s="45"/>
    </row>
    <row r="38" spans="2:38" s="44" customFormat="1" ht="30" customHeight="1" thickBot="1">
      <c r="B38" s="91">
        <v>32</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146">
        <f t="shared" si="0"/>
      </c>
      <c r="AF38" s="89"/>
      <c r="AG38" s="89"/>
      <c r="AH38" s="89"/>
      <c r="AI38" s="89"/>
      <c r="AJ38" s="89"/>
      <c r="AK38" s="89"/>
      <c r="AL38" s="45"/>
    </row>
    <row r="39" spans="2:38" s="44" customFormat="1" ht="30" customHeight="1" thickBot="1">
      <c r="B39" s="91">
        <v>33</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146">
        <f t="shared" si="0"/>
      </c>
      <c r="AF39" s="89"/>
      <c r="AG39" s="89"/>
      <c r="AH39" s="89"/>
      <c r="AI39" s="89"/>
      <c r="AJ39" s="89"/>
      <c r="AK39" s="89"/>
      <c r="AL39" s="45"/>
    </row>
    <row r="40" spans="2:38" s="44" customFormat="1" ht="30" customHeight="1" thickBot="1">
      <c r="B40" s="91">
        <v>34</v>
      </c>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146">
        <f t="shared" si="0"/>
      </c>
      <c r="AF40" s="89"/>
      <c r="AG40" s="89"/>
      <c r="AH40" s="89"/>
      <c r="AI40" s="89"/>
      <c r="AJ40" s="89"/>
      <c r="AK40" s="89"/>
      <c r="AL40" s="45"/>
    </row>
    <row r="41" spans="2:38" s="44" customFormat="1" ht="30" customHeight="1" thickBot="1">
      <c r="B41" s="91">
        <v>35</v>
      </c>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146">
        <f t="shared" si="0"/>
      </c>
      <c r="AF41" s="89"/>
      <c r="AG41" s="89"/>
      <c r="AH41" s="89"/>
      <c r="AI41" s="89"/>
      <c r="AJ41" s="89"/>
      <c r="AK41" s="89"/>
      <c r="AL41" s="45"/>
    </row>
    <row r="42" spans="2:38" s="44" customFormat="1" ht="30" customHeight="1" thickBot="1">
      <c r="B42" s="91">
        <v>36</v>
      </c>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146">
        <f t="shared" si="0"/>
      </c>
      <c r="AF42" s="89"/>
      <c r="AG42" s="89"/>
      <c r="AH42" s="89"/>
      <c r="AI42" s="89"/>
      <c r="AJ42" s="89"/>
      <c r="AK42" s="89"/>
      <c r="AL42" s="45"/>
    </row>
    <row r="43" spans="2:38" s="44" customFormat="1" ht="30" customHeight="1" thickBot="1">
      <c r="B43" s="91">
        <v>37</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146">
        <f t="shared" si="0"/>
      </c>
      <c r="AF43" s="89"/>
      <c r="AG43" s="89"/>
      <c r="AH43" s="89"/>
      <c r="AI43" s="89"/>
      <c r="AJ43" s="89"/>
      <c r="AK43" s="89"/>
      <c r="AL43" s="45"/>
    </row>
    <row r="44" spans="2:38" s="44" customFormat="1" ht="30" customHeight="1" thickBot="1">
      <c r="B44" s="91">
        <v>38</v>
      </c>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146">
        <f t="shared" si="0"/>
      </c>
      <c r="AF44" s="89"/>
      <c r="AG44" s="89"/>
      <c r="AH44" s="89"/>
      <c r="AI44" s="89"/>
      <c r="AJ44" s="89"/>
      <c r="AK44" s="89"/>
      <c r="AL44" s="45"/>
    </row>
    <row r="45" spans="2:38" s="44" customFormat="1" ht="30" customHeight="1" thickBot="1">
      <c r="B45" s="91">
        <v>39</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146">
        <f t="shared" si="0"/>
      </c>
      <c r="AF45" s="89"/>
      <c r="AG45" s="89"/>
      <c r="AH45" s="89"/>
      <c r="AI45" s="89"/>
      <c r="AJ45" s="89"/>
      <c r="AK45" s="89"/>
      <c r="AL45" s="45"/>
    </row>
    <row r="46" spans="2:38" s="44" customFormat="1" ht="30" customHeight="1" thickBot="1">
      <c r="B46" s="91">
        <v>40</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146">
        <f t="shared" si="0"/>
      </c>
      <c r="AF46" s="89"/>
      <c r="AG46" s="89"/>
      <c r="AH46" s="89"/>
      <c r="AI46" s="89"/>
      <c r="AJ46" s="89"/>
      <c r="AK46" s="89"/>
      <c r="AL46" s="45"/>
    </row>
    <row r="47" spans="2:38" s="44" customFormat="1" ht="30" customHeight="1" thickBot="1">
      <c r="B47" s="91" t="s">
        <v>115</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146">
        <f t="shared" si="0"/>
      </c>
      <c r="AF47" s="89"/>
      <c r="AG47" s="89"/>
      <c r="AH47" s="89"/>
      <c r="AI47" s="89"/>
      <c r="AJ47" s="89"/>
      <c r="AK47" s="89"/>
      <c r="AL47" s="45"/>
    </row>
    <row r="48" spans="2:38" s="44" customFormat="1" ht="13.5" thickBot="1">
      <c r="B48" s="3" t="s">
        <v>5</v>
      </c>
      <c r="C48" s="49"/>
      <c r="D48" s="50"/>
      <c r="E48" s="51"/>
      <c r="F48" s="93">
        <f>COUNTIF(F7:F47,"Yes")</f>
        <v>0</v>
      </c>
      <c r="G48" s="93">
        <f aca="true" t="shared" si="1" ref="G48:AL48">COUNTIF(G7:G47,"Yes")</f>
        <v>0</v>
      </c>
      <c r="H48" s="93">
        <f t="shared" si="1"/>
        <v>0</v>
      </c>
      <c r="I48" s="93">
        <f t="shared" si="1"/>
        <v>0</v>
      </c>
      <c r="J48" s="93">
        <f t="shared" si="1"/>
        <v>0</v>
      </c>
      <c r="K48" s="93">
        <f t="shared" si="1"/>
        <v>0</v>
      </c>
      <c r="L48" s="93">
        <f t="shared" si="1"/>
        <v>0</v>
      </c>
      <c r="M48" s="93">
        <f t="shared" si="1"/>
        <v>0</v>
      </c>
      <c r="N48" s="93">
        <f t="shared" si="1"/>
        <v>0</v>
      </c>
      <c r="O48" s="93">
        <f t="shared" si="1"/>
        <v>0</v>
      </c>
      <c r="P48" s="93">
        <f t="shared" si="1"/>
        <v>0</v>
      </c>
      <c r="Q48" s="93">
        <f t="shared" si="1"/>
        <v>0</v>
      </c>
      <c r="R48" s="93">
        <f t="shared" si="1"/>
        <v>0</v>
      </c>
      <c r="S48" s="93">
        <f t="shared" si="1"/>
        <v>0</v>
      </c>
      <c r="T48" s="93">
        <f t="shared" si="1"/>
        <v>0</v>
      </c>
      <c r="U48" s="93">
        <f t="shared" si="1"/>
        <v>0</v>
      </c>
      <c r="V48" s="93">
        <f t="shared" si="1"/>
        <v>0</v>
      </c>
      <c r="W48" s="93">
        <f t="shared" si="1"/>
        <v>0</v>
      </c>
      <c r="X48" s="93">
        <f t="shared" si="1"/>
        <v>0</v>
      </c>
      <c r="Y48" s="93">
        <f t="shared" si="1"/>
        <v>0</v>
      </c>
      <c r="Z48" s="93">
        <f t="shared" si="1"/>
        <v>0</v>
      </c>
      <c r="AA48" s="93">
        <f t="shared" si="1"/>
        <v>0</v>
      </c>
      <c r="AB48" s="93">
        <f t="shared" si="1"/>
        <v>0</v>
      </c>
      <c r="AC48" s="93">
        <f t="shared" si="1"/>
        <v>0</v>
      </c>
      <c r="AD48" s="93">
        <f t="shared" si="1"/>
        <v>0</v>
      </c>
      <c r="AE48" s="93">
        <f t="shared" si="1"/>
        <v>0</v>
      </c>
      <c r="AF48" s="93">
        <f t="shared" si="1"/>
        <v>0</v>
      </c>
      <c r="AG48" s="93">
        <f t="shared" si="1"/>
        <v>0</v>
      </c>
      <c r="AH48" s="93">
        <f t="shared" si="1"/>
        <v>0</v>
      </c>
      <c r="AI48" s="93">
        <f t="shared" si="1"/>
        <v>0</v>
      </c>
      <c r="AJ48" s="93">
        <f t="shared" si="1"/>
        <v>0</v>
      </c>
      <c r="AK48" s="93">
        <f t="shared" si="1"/>
        <v>0</v>
      </c>
      <c r="AL48" s="93">
        <f t="shared" si="1"/>
        <v>0</v>
      </c>
    </row>
    <row r="49" spans="2:38" s="44" customFormat="1" ht="13.5" thickBot="1">
      <c r="B49" s="3" t="s">
        <v>6</v>
      </c>
      <c r="C49" s="52"/>
      <c r="D49" s="41"/>
      <c r="E49" s="53"/>
      <c r="F49" s="93">
        <f>COUNTIF(F7:F47,"No")</f>
        <v>0</v>
      </c>
      <c r="G49" s="93">
        <f aca="true" t="shared" si="2" ref="G49:AL49">COUNTIF(G7:G47,"No")</f>
        <v>0</v>
      </c>
      <c r="H49" s="93">
        <f t="shared" si="2"/>
        <v>0</v>
      </c>
      <c r="I49" s="93">
        <f t="shared" si="2"/>
        <v>0</v>
      </c>
      <c r="J49" s="93">
        <f t="shared" si="2"/>
        <v>0</v>
      </c>
      <c r="K49" s="93">
        <f t="shared" si="2"/>
        <v>0</v>
      </c>
      <c r="L49" s="93">
        <f t="shared" si="2"/>
        <v>0</v>
      </c>
      <c r="M49" s="93">
        <f t="shared" si="2"/>
        <v>0</v>
      </c>
      <c r="N49" s="93">
        <f t="shared" si="2"/>
        <v>0</v>
      </c>
      <c r="O49" s="93">
        <f t="shared" si="2"/>
        <v>0</v>
      </c>
      <c r="P49" s="93">
        <f t="shared" si="2"/>
        <v>0</v>
      </c>
      <c r="Q49" s="93">
        <f t="shared" si="2"/>
        <v>0</v>
      </c>
      <c r="R49" s="93">
        <f t="shared" si="2"/>
        <v>0</v>
      </c>
      <c r="S49" s="93">
        <f t="shared" si="2"/>
        <v>0</v>
      </c>
      <c r="T49" s="93">
        <f t="shared" si="2"/>
        <v>0</v>
      </c>
      <c r="U49" s="93">
        <f t="shared" si="2"/>
        <v>0</v>
      </c>
      <c r="V49" s="93">
        <f t="shared" si="2"/>
        <v>0</v>
      </c>
      <c r="W49" s="93">
        <f t="shared" si="2"/>
        <v>0</v>
      </c>
      <c r="X49" s="93">
        <f t="shared" si="2"/>
        <v>0</v>
      </c>
      <c r="Y49" s="93">
        <f t="shared" si="2"/>
        <v>0</v>
      </c>
      <c r="Z49" s="93">
        <f t="shared" si="2"/>
        <v>0</v>
      </c>
      <c r="AA49" s="93">
        <f t="shared" si="2"/>
        <v>0</v>
      </c>
      <c r="AB49" s="93">
        <f t="shared" si="2"/>
        <v>0</v>
      </c>
      <c r="AC49" s="93">
        <f t="shared" si="2"/>
        <v>0</v>
      </c>
      <c r="AD49" s="93">
        <f t="shared" si="2"/>
        <v>0</v>
      </c>
      <c r="AE49" s="93">
        <f t="shared" si="2"/>
        <v>0</v>
      </c>
      <c r="AF49" s="93">
        <f t="shared" si="2"/>
        <v>0</v>
      </c>
      <c r="AG49" s="93">
        <f t="shared" si="2"/>
        <v>0</v>
      </c>
      <c r="AH49" s="93">
        <f t="shared" si="2"/>
        <v>0</v>
      </c>
      <c r="AI49" s="93">
        <f t="shared" si="2"/>
        <v>0</v>
      </c>
      <c r="AJ49" s="93">
        <f t="shared" si="2"/>
        <v>0</v>
      </c>
      <c r="AK49" s="93">
        <f t="shared" si="2"/>
        <v>0</v>
      </c>
      <c r="AL49" s="93">
        <f t="shared" si="2"/>
        <v>0</v>
      </c>
    </row>
    <row r="50" spans="2:38" s="44" customFormat="1" ht="13.5" thickBot="1">
      <c r="B50" s="3" t="s">
        <v>7</v>
      </c>
      <c r="C50" s="52"/>
      <c r="D50" s="41"/>
      <c r="E50" s="53"/>
      <c r="F50" s="93">
        <f>SUM(F48:F49)</f>
        <v>0</v>
      </c>
      <c r="G50" s="93">
        <f aca="true" t="shared" si="3" ref="G50:AL50">SUM(G48:G49)</f>
        <v>0</v>
      </c>
      <c r="H50" s="93">
        <f t="shared" si="3"/>
        <v>0</v>
      </c>
      <c r="I50" s="93">
        <f t="shared" si="3"/>
        <v>0</v>
      </c>
      <c r="J50" s="93">
        <f t="shared" si="3"/>
        <v>0</v>
      </c>
      <c r="K50" s="93">
        <f t="shared" si="3"/>
        <v>0</v>
      </c>
      <c r="L50" s="93">
        <f t="shared" si="3"/>
        <v>0</v>
      </c>
      <c r="M50" s="93">
        <f t="shared" si="3"/>
        <v>0</v>
      </c>
      <c r="N50" s="93">
        <f t="shared" si="3"/>
        <v>0</v>
      </c>
      <c r="O50" s="93">
        <f t="shared" si="3"/>
        <v>0</v>
      </c>
      <c r="P50" s="93">
        <f t="shared" si="3"/>
        <v>0</v>
      </c>
      <c r="Q50" s="93">
        <f t="shared" si="3"/>
        <v>0</v>
      </c>
      <c r="R50" s="93">
        <f t="shared" si="3"/>
        <v>0</v>
      </c>
      <c r="S50" s="93">
        <f t="shared" si="3"/>
        <v>0</v>
      </c>
      <c r="T50" s="93">
        <f t="shared" si="3"/>
        <v>0</v>
      </c>
      <c r="U50" s="93">
        <f t="shared" si="3"/>
        <v>0</v>
      </c>
      <c r="V50" s="93">
        <f t="shared" si="3"/>
        <v>0</v>
      </c>
      <c r="W50" s="93">
        <f t="shared" si="3"/>
        <v>0</v>
      </c>
      <c r="X50" s="93">
        <f t="shared" si="3"/>
        <v>0</v>
      </c>
      <c r="Y50" s="93">
        <f t="shared" si="3"/>
        <v>0</v>
      </c>
      <c r="Z50" s="93">
        <f t="shared" si="3"/>
        <v>0</v>
      </c>
      <c r="AA50" s="93">
        <f t="shared" si="3"/>
        <v>0</v>
      </c>
      <c r="AB50" s="93">
        <f t="shared" si="3"/>
        <v>0</v>
      </c>
      <c r="AC50" s="93">
        <f t="shared" si="3"/>
        <v>0</v>
      </c>
      <c r="AD50" s="93">
        <f t="shared" si="3"/>
        <v>0</v>
      </c>
      <c r="AE50" s="93">
        <f t="shared" si="3"/>
        <v>0</v>
      </c>
      <c r="AF50" s="93">
        <f t="shared" si="3"/>
        <v>0</v>
      </c>
      <c r="AG50" s="93">
        <f t="shared" si="3"/>
        <v>0</v>
      </c>
      <c r="AH50" s="93">
        <f t="shared" si="3"/>
        <v>0</v>
      </c>
      <c r="AI50" s="93">
        <f t="shared" si="3"/>
        <v>0</v>
      </c>
      <c r="AJ50" s="93">
        <f t="shared" si="3"/>
        <v>0</v>
      </c>
      <c r="AK50" s="93">
        <f t="shared" si="3"/>
        <v>0</v>
      </c>
      <c r="AL50" s="93">
        <f t="shared" si="3"/>
        <v>0</v>
      </c>
    </row>
    <row r="51" spans="2:38" s="57" customFormat="1" ht="13.5" thickBot="1">
      <c r="B51" s="5" t="s">
        <v>8</v>
      </c>
      <c r="C51" s="54"/>
      <c r="D51" s="55"/>
      <c r="E51" s="56"/>
      <c r="F51" s="94" t="str">
        <f>IF(ISERROR(F48/F50),"%",F48/F50)</f>
        <v>%</v>
      </c>
      <c r="G51" s="94" t="str">
        <f aca="true" t="shared" si="4" ref="G51:AL51">IF(ISERROR(G48/G50),"%",G48/G50)</f>
        <v>%</v>
      </c>
      <c r="H51" s="94" t="str">
        <f t="shared" si="4"/>
        <v>%</v>
      </c>
      <c r="I51" s="94" t="str">
        <f t="shared" si="4"/>
        <v>%</v>
      </c>
      <c r="J51" s="94" t="str">
        <f t="shared" si="4"/>
        <v>%</v>
      </c>
      <c r="K51" s="94" t="str">
        <f t="shared" si="4"/>
        <v>%</v>
      </c>
      <c r="L51" s="94" t="str">
        <f t="shared" si="4"/>
        <v>%</v>
      </c>
      <c r="M51" s="94" t="str">
        <f t="shared" si="4"/>
        <v>%</v>
      </c>
      <c r="N51" s="94" t="str">
        <f t="shared" si="4"/>
        <v>%</v>
      </c>
      <c r="O51" s="94" t="str">
        <f t="shared" si="4"/>
        <v>%</v>
      </c>
      <c r="P51" s="94" t="str">
        <f t="shared" si="4"/>
        <v>%</v>
      </c>
      <c r="Q51" s="94" t="str">
        <f t="shared" si="4"/>
        <v>%</v>
      </c>
      <c r="R51" s="94" t="str">
        <f t="shared" si="4"/>
        <v>%</v>
      </c>
      <c r="S51" s="94" t="str">
        <f t="shared" si="4"/>
        <v>%</v>
      </c>
      <c r="T51" s="94" t="str">
        <f t="shared" si="4"/>
        <v>%</v>
      </c>
      <c r="U51" s="94" t="str">
        <f t="shared" si="4"/>
        <v>%</v>
      </c>
      <c r="V51" s="94" t="str">
        <f t="shared" si="4"/>
        <v>%</v>
      </c>
      <c r="W51" s="94" t="str">
        <f t="shared" si="4"/>
        <v>%</v>
      </c>
      <c r="X51" s="94" t="str">
        <f t="shared" si="4"/>
        <v>%</v>
      </c>
      <c r="Y51" s="94" t="str">
        <f t="shared" si="4"/>
        <v>%</v>
      </c>
      <c r="Z51" s="94" t="str">
        <f t="shared" si="4"/>
        <v>%</v>
      </c>
      <c r="AA51" s="94" t="str">
        <f t="shared" si="4"/>
        <v>%</v>
      </c>
      <c r="AB51" s="94" t="str">
        <f t="shared" si="4"/>
        <v>%</v>
      </c>
      <c r="AC51" s="94" t="str">
        <f t="shared" si="4"/>
        <v>%</v>
      </c>
      <c r="AD51" s="94" t="str">
        <f t="shared" si="4"/>
        <v>%</v>
      </c>
      <c r="AE51" s="94" t="str">
        <f t="shared" si="4"/>
        <v>%</v>
      </c>
      <c r="AF51" s="94" t="str">
        <f t="shared" si="4"/>
        <v>%</v>
      </c>
      <c r="AG51" s="94" t="str">
        <f t="shared" si="4"/>
        <v>%</v>
      </c>
      <c r="AH51" s="94" t="str">
        <f t="shared" si="4"/>
        <v>%</v>
      </c>
      <c r="AI51" s="94" t="str">
        <f t="shared" si="4"/>
        <v>%</v>
      </c>
      <c r="AJ51" s="94" t="str">
        <f t="shared" si="4"/>
        <v>%</v>
      </c>
      <c r="AK51" s="94" t="str">
        <f t="shared" si="4"/>
        <v>%</v>
      </c>
      <c r="AL51" s="94" t="str">
        <f t="shared" si="4"/>
        <v>%</v>
      </c>
    </row>
    <row r="52" spans="3:38" s="44" customFormat="1" ht="12.75">
      <c r="C52" s="58"/>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147"/>
      <c r="AF52" s="95"/>
      <c r="AG52" s="95"/>
      <c r="AH52" s="95"/>
      <c r="AI52" s="95"/>
      <c r="AJ52" s="95"/>
      <c r="AK52" s="95"/>
      <c r="AL52" s="95"/>
    </row>
    <row r="53" spans="3:38" s="44" customFormat="1" ht="13.5" thickBot="1">
      <c r="C53" s="58"/>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147"/>
      <c r="AF53" s="95"/>
      <c r="AG53" s="95"/>
      <c r="AH53" s="95"/>
      <c r="AI53" s="95"/>
      <c r="AJ53" s="95"/>
      <c r="AK53" s="95"/>
      <c r="AL53" s="95"/>
    </row>
    <row r="54" spans="2:38" s="44" customFormat="1" ht="13.5" thickBot="1">
      <c r="B54" s="3" t="s">
        <v>18</v>
      </c>
      <c r="C54" s="58"/>
      <c r="F54" s="93">
        <f>COUNTIF(F7:F47,"NA")</f>
        <v>0</v>
      </c>
      <c r="G54" s="93">
        <f aca="true" t="shared" si="5" ref="G54:AL54">COUNTIF(G7:G47,"NA")</f>
        <v>0</v>
      </c>
      <c r="H54" s="93">
        <f t="shared" si="5"/>
        <v>0</v>
      </c>
      <c r="I54" s="93">
        <f t="shared" si="5"/>
        <v>0</v>
      </c>
      <c r="J54" s="93">
        <f t="shared" si="5"/>
        <v>0</v>
      </c>
      <c r="K54" s="93">
        <f t="shared" si="5"/>
        <v>0</v>
      </c>
      <c r="L54" s="93">
        <f t="shared" si="5"/>
        <v>0</v>
      </c>
      <c r="M54" s="93">
        <f t="shared" si="5"/>
        <v>0</v>
      </c>
      <c r="N54" s="93">
        <f t="shared" si="5"/>
        <v>0</v>
      </c>
      <c r="O54" s="93">
        <f t="shared" si="5"/>
        <v>0</v>
      </c>
      <c r="P54" s="93">
        <f t="shared" si="5"/>
        <v>0</v>
      </c>
      <c r="Q54" s="93">
        <f t="shared" si="5"/>
        <v>0</v>
      </c>
      <c r="R54" s="93">
        <f t="shared" si="5"/>
        <v>0</v>
      </c>
      <c r="S54" s="93">
        <f t="shared" si="5"/>
        <v>0</v>
      </c>
      <c r="T54" s="93">
        <f t="shared" si="5"/>
        <v>0</v>
      </c>
      <c r="U54" s="93">
        <f t="shared" si="5"/>
        <v>0</v>
      </c>
      <c r="V54" s="93">
        <f t="shared" si="5"/>
        <v>0</v>
      </c>
      <c r="W54" s="93">
        <f t="shared" si="5"/>
        <v>0</v>
      </c>
      <c r="X54" s="93">
        <f t="shared" si="5"/>
        <v>0</v>
      </c>
      <c r="Y54" s="93">
        <f t="shared" si="5"/>
        <v>0</v>
      </c>
      <c r="Z54" s="93">
        <f t="shared" si="5"/>
        <v>0</v>
      </c>
      <c r="AA54" s="93">
        <f t="shared" si="5"/>
        <v>0</v>
      </c>
      <c r="AB54" s="93">
        <f t="shared" si="5"/>
        <v>0</v>
      </c>
      <c r="AC54" s="93">
        <f t="shared" si="5"/>
        <v>0</v>
      </c>
      <c r="AD54" s="93">
        <f t="shared" si="5"/>
        <v>0</v>
      </c>
      <c r="AE54" s="93">
        <f t="shared" si="5"/>
        <v>0</v>
      </c>
      <c r="AF54" s="93">
        <f t="shared" si="5"/>
        <v>0</v>
      </c>
      <c r="AG54" s="93">
        <f t="shared" si="5"/>
        <v>0</v>
      </c>
      <c r="AH54" s="93">
        <f t="shared" si="5"/>
        <v>0</v>
      </c>
      <c r="AI54" s="93">
        <f t="shared" si="5"/>
        <v>0</v>
      </c>
      <c r="AJ54" s="93">
        <f t="shared" si="5"/>
        <v>0</v>
      </c>
      <c r="AK54" s="93">
        <f t="shared" si="5"/>
        <v>0</v>
      </c>
      <c r="AL54" s="93">
        <f t="shared" si="5"/>
        <v>0</v>
      </c>
    </row>
    <row r="55" spans="2:38" s="44" customFormat="1" ht="13.5" thickBot="1">
      <c r="B55" s="3" t="s">
        <v>21</v>
      </c>
      <c r="C55" s="58"/>
      <c r="F55" s="93">
        <f>COUNTIF(F7:F47,"*Exception*")</f>
        <v>0</v>
      </c>
      <c r="G55" s="93">
        <f aca="true" t="shared" si="6" ref="G55:AL55">COUNTIF(G7:G47,"*Exception*")</f>
        <v>0</v>
      </c>
      <c r="H55" s="93">
        <f t="shared" si="6"/>
        <v>0</v>
      </c>
      <c r="I55" s="93">
        <f t="shared" si="6"/>
        <v>0</v>
      </c>
      <c r="J55" s="93">
        <f t="shared" si="6"/>
        <v>0</v>
      </c>
      <c r="K55" s="93">
        <f t="shared" si="6"/>
        <v>0</v>
      </c>
      <c r="L55" s="93">
        <f t="shared" si="6"/>
        <v>0</v>
      </c>
      <c r="M55" s="93">
        <f t="shared" si="6"/>
        <v>0</v>
      </c>
      <c r="N55" s="93">
        <f t="shared" si="6"/>
        <v>0</v>
      </c>
      <c r="O55" s="93">
        <f t="shared" si="6"/>
        <v>0</v>
      </c>
      <c r="P55" s="93">
        <f t="shared" si="6"/>
        <v>0</v>
      </c>
      <c r="Q55" s="93">
        <f t="shared" si="6"/>
        <v>0</v>
      </c>
      <c r="R55" s="93">
        <f t="shared" si="6"/>
        <v>0</v>
      </c>
      <c r="S55" s="93">
        <f t="shared" si="6"/>
        <v>0</v>
      </c>
      <c r="T55" s="93">
        <f t="shared" si="6"/>
        <v>0</v>
      </c>
      <c r="U55" s="93">
        <f t="shared" si="6"/>
        <v>0</v>
      </c>
      <c r="V55" s="93">
        <f t="shared" si="6"/>
        <v>0</v>
      </c>
      <c r="W55" s="93">
        <f t="shared" si="6"/>
        <v>0</v>
      </c>
      <c r="X55" s="93">
        <f t="shared" si="6"/>
        <v>0</v>
      </c>
      <c r="Y55" s="93">
        <f t="shared" si="6"/>
        <v>0</v>
      </c>
      <c r="Z55" s="93">
        <f t="shared" si="6"/>
        <v>0</v>
      </c>
      <c r="AA55" s="93">
        <f t="shared" si="6"/>
        <v>0</v>
      </c>
      <c r="AB55" s="93">
        <f t="shared" si="6"/>
        <v>0</v>
      </c>
      <c r="AC55" s="93">
        <f t="shared" si="6"/>
        <v>0</v>
      </c>
      <c r="AD55" s="93">
        <f t="shared" si="6"/>
        <v>0</v>
      </c>
      <c r="AE55" s="93">
        <f t="shared" si="6"/>
        <v>0</v>
      </c>
      <c r="AF55" s="93">
        <f t="shared" si="6"/>
        <v>0</v>
      </c>
      <c r="AG55" s="93">
        <f t="shared" si="6"/>
        <v>0</v>
      </c>
      <c r="AH55" s="93">
        <f t="shared" si="6"/>
        <v>0</v>
      </c>
      <c r="AI55" s="93">
        <f t="shared" si="6"/>
        <v>0</v>
      </c>
      <c r="AJ55" s="93">
        <f t="shared" si="6"/>
        <v>0</v>
      </c>
      <c r="AK55" s="93">
        <f t="shared" si="6"/>
        <v>0</v>
      </c>
      <c r="AL55" s="93">
        <f t="shared" si="6"/>
        <v>0</v>
      </c>
    </row>
    <row r="58" spans="2:5" ht="15">
      <c r="B58" s="208"/>
      <c r="C58" s="196"/>
      <c r="D58" s="196"/>
      <c r="E58" s="196"/>
    </row>
    <row r="59" spans="2:5" ht="15">
      <c r="B59" s="207"/>
      <c r="C59" s="206"/>
      <c r="D59" s="206"/>
      <c r="E59" s="206"/>
    </row>
    <row r="60" spans="2:5" ht="15">
      <c r="B60" s="207"/>
      <c r="C60" s="206"/>
      <c r="D60" s="206"/>
      <c r="E60" s="206"/>
    </row>
    <row r="61" spans="2:5" ht="15">
      <c r="B61" s="207"/>
      <c r="C61" s="206"/>
      <c r="D61" s="206"/>
      <c r="E61" s="206"/>
    </row>
    <row r="62" spans="2:5" ht="15">
      <c r="B62" s="207"/>
      <c r="C62" s="206"/>
      <c r="D62" s="206"/>
      <c r="E62" s="206"/>
    </row>
    <row r="63" spans="2:5" ht="15">
      <c r="B63" s="205"/>
      <c r="C63" s="206"/>
      <c r="D63" s="206"/>
      <c r="E63" s="206"/>
    </row>
    <row r="64" spans="2:5" ht="15">
      <c r="B64" s="205"/>
      <c r="C64" s="206"/>
      <c r="D64" s="206"/>
      <c r="E64" s="206"/>
    </row>
    <row r="65" spans="2:5" ht="15">
      <c r="B65" s="205"/>
      <c r="C65" s="206"/>
      <c r="D65" s="206"/>
      <c r="E65" s="206"/>
    </row>
    <row r="66" spans="2:5" ht="15">
      <c r="B66" s="205"/>
      <c r="C66" s="206"/>
      <c r="D66" s="206"/>
      <c r="E66" s="206"/>
    </row>
    <row r="80" ht="14.25" hidden="1">
      <c r="B80" s="44" t="s">
        <v>25</v>
      </c>
    </row>
    <row r="81" ht="14.25" hidden="1">
      <c r="B81" s="44" t="s">
        <v>26</v>
      </c>
    </row>
    <row r="82" ht="14.25" hidden="1">
      <c r="B82" s="44" t="s">
        <v>37</v>
      </c>
    </row>
    <row r="83" ht="14.25" hidden="1">
      <c r="B83" s="44" t="s">
        <v>33</v>
      </c>
    </row>
    <row r="84" ht="14.25" hidden="1">
      <c r="B84" s="44" t="s">
        <v>34</v>
      </c>
    </row>
    <row r="85" ht="14.25" hidden="1">
      <c r="B85" s="44" t="s">
        <v>27</v>
      </c>
    </row>
    <row r="86" ht="14.25" hidden="1">
      <c r="B86" s="44" t="s">
        <v>38</v>
      </c>
    </row>
    <row r="87" ht="14.25" hidden="1">
      <c r="B87" s="44" t="s">
        <v>28</v>
      </c>
    </row>
    <row r="88" ht="14.25" hidden="1">
      <c r="B88" s="44" t="s">
        <v>29</v>
      </c>
    </row>
    <row r="89" ht="14.25" hidden="1">
      <c r="B89" s="44" t="s">
        <v>30</v>
      </c>
    </row>
    <row r="90" ht="14.25" hidden="1">
      <c r="B90" s="44" t="s">
        <v>39</v>
      </c>
    </row>
    <row r="91" ht="14.25" hidden="1">
      <c r="B91" s="44" t="s">
        <v>35</v>
      </c>
    </row>
    <row r="92" ht="14.25" hidden="1">
      <c r="B92" s="44" t="s">
        <v>36</v>
      </c>
    </row>
    <row r="93" ht="14.25" hidden="1">
      <c r="B93" s="44" t="s">
        <v>40</v>
      </c>
    </row>
    <row r="94" ht="14.25" hidden="1">
      <c r="B94" s="44" t="s">
        <v>31</v>
      </c>
    </row>
    <row r="95" ht="14.25" hidden="1">
      <c r="B95" s="44" t="s">
        <v>41</v>
      </c>
    </row>
    <row r="96" ht="14.25" hidden="1">
      <c r="B96" s="44" t="s">
        <v>32</v>
      </c>
    </row>
  </sheetData>
  <sheetProtection formatCells="0" formatColumns="0" formatRows="0" insertColumns="0" insertRows="0" insertHyperlinks="0" deleteColumns="0" deleteRows="0" sort="0" autoFilter="0" pivotTables="0"/>
  <mergeCells count="31">
    <mergeCell ref="B1:I2"/>
    <mergeCell ref="F4:F5"/>
    <mergeCell ref="G4:P4"/>
    <mergeCell ref="Q4:Q5"/>
    <mergeCell ref="R4:T4"/>
    <mergeCell ref="U4:U5"/>
    <mergeCell ref="AG4:AG5"/>
    <mergeCell ref="AH4:AH5"/>
    <mergeCell ref="V4:V5"/>
    <mergeCell ref="W4:W5"/>
    <mergeCell ref="X4:X5"/>
    <mergeCell ref="Y4:Y5"/>
    <mergeCell ref="Z4:Z5"/>
    <mergeCell ref="AA4:AA5"/>
    <mergeCell ref="AI4:AI5"/>
    <mergeCell ref="AJ4:AJ5"/>
    <mergeCell ref="AK4:AK5"/>
    <mergeCell ref="AL4:AL5"/>
    <mergeCell ref="B58:E58"/>
    <mergeCell ref="B59:E59"/>
    <mergeCell ref="AB4:AB5"/>
    <mergeCell ref="AC4:AC5"/>
    <mergeCell ref="AD4:AD5"/>
    <mergeCell ref="AF4:AF5"/>
    <mergeCell ref="B66:E66"/>
    <mergeCell ref="B60:E60"/>
    <mergeCell ref="B61:E61"/>
    <mergeCell ref="B62:E62"/>
    <mergeCell ref="B63:E63"/>
    <mergeCell ref="B64:E64"/>
    <mergeCell ref="B65:E65"/>
  </mergeCells>
  <conditionalFormatting sqref="AB7:AB47">
    <cfRule type="expression" priority="7" dxfId="0">
      <formula>(AA7="No")</formula>
    </cfRule>
  </conditionalFormatting>
  <conditionalFormatting sqref="AC7:AC47">
    <cfRule type="expression" priority="6" dxfId="0">
      <formula>(AA7="No")</formula>
    </cfRule>
  </conditionalFormatting>
  <conditionalFormatting sqref="AD7:AD47">
    <cfRule type="expression" priority="5" dxfId="0">
      <formula>(AA7="No")</formula>
    </cfRule>
  </conditionalFormatting>
  <conditionalFormatting sqref="AF7:AF47">
    <cfRule type="expression" priority="4" dxfId="0">
      <formula>(AA7="No")</formula>
    </cfRule>
  </conditionalFormatting>
  <conditionalFormatting sqref="AG7:AG47">
    <cfRule type="expression" priority="3" dxfId="0">
      <formula>(AA7="No")</formula>
    </cfRule>
  </conditionalFormatting>
  <conditionalFormatting sqref="AF7:AF47">
    <cfRule type="expression" priority="2" dxfId="0">
      <formula>(AD7="No")</formula>
    </cfRule>
  </conditionalFormatting>
  <conditionalFormatting sqref="AG7:AG47">
    <cfRule type="expression" priority="1" dxfId="0">
      <formula>(AD7="No")</formula>
    </cfRule>
  </conditionalFormatting>
  <dataValidations count="3">
    <dataValidation type="list" allowBlank="1" showInputMessage="1" showErrorMessage="1" sqref="F7:AD47 AF7:AL47">
      <formula1>"Yes, No, NA, Exception"</formula1>
    </dataValidation>
    <dataValidation type="list" allowBlank="1" showInputMessage="1" showErrorMessage="1" sqref="E7:E47">
      <formula1>$B$80:$B$96</formula1>
    </dataValidation>
    <dataValidation type="list" allowBlank="1" showInputMessage="1" showErrorMessage="1" sqref="D7:D47">
      <formula1>"Male,Female"</formula1>
    </dataValidation>
  </dataValidations>
  <printOptions/>
  <pageMargins left="0.7086614173228347" right="0.7086614173228347" top="0.7480314960629921" bottom="0.7480314960629921" header="0.31496062992125984" footer="0.31496062992125984"/>
  <pageSetup fitToHeight="2" fitToWidth="6" horizontalDpi="300" verticalDpi="300" orientation="landscape" paperSize="9" scale="61" r:id="rId1"/>
</worksheet>
</file>

<file path=xl/worksheets/sheet9.xml><?xml version="1.0" encoding="utf-8"?>
<worksheet xmlns="http://schemas.openxmlformats.org/spreadsheetml/2006/main" xmlns:r="http://schemas.openxmlformats.org/officeDocument/2006/relationships">
  <sheetPr>
    <pageSetUpPr fitToPage="1"/>
  </sheetPr>
  <dimension ref="B1:O59"/>
  <sheetViews>
    <sheetView showGridLines="0" zoomScale="90" zoomScaleNormal="90" zoomScalePageLayoutView="0" workbookViewId="0" topLeftCell="A1">
      <selection activeCell="A1" sqref="A1"/>
    </sheetView>
  </sheetViews>
  <sheetFormatPr defaultColWidth="9.140625" defaultRowHeight="15"/>
  <cols>
    <col min="2" max="2" width="4.7109375" style="0" customWidth="1"/>
    <col min="3" max="3" width="13.57421875" style="0" customWidth="1"/>
    <col min="4" max="4" width="4.7109375" style="0" customWidth="1"/>
    <col min="5" max="5" width="17.00390625" style="0" customWidth="1"/>
    <col min="6" max="6" width="4.7109375" style="0" customWidth="1"/>
    <col min="7" max="7" width="17.57421875" style="0" customWidth="1"/>
    <col min="8" max="8" width="4.7109375" style="0" customWidth="1"/>
    <col min="9" max="9" width="7.57421875" style="80" customWidth="1"/>
    <col min="10" max="10" width="7.7109375" style="80" customWidth="1"/>
    <col min="11" max="11" width="3.7109375" style="0" customWidth="1"/>
    <col min="12" max="12" width="4.7109375" style="0" customWidth="1"/>
    <col min="13" max="13" width="16.8515625" style="0" customWidth="1"/>
    <col min="14" max="14" width="4.7109375" style="0" customWidth="1"/>
  </cols>
  <sheetData>
    <row r="1" spans="2:15" ht="79.5" customHeight="1">
      <c r="B1" s="193" t="str">
        <f>"Printable data collection form for "&amp;'Hidden sheet'!B3&amp;": "&amp;'Hidden sheet'!B4&amp;" clinical audit"</f>
        <v>Printable data collection form for Autism in children and young people: recognition, referral, diagnosis and management  clinical audit</v>
      </c>
      <c r="C1" s="194"/>
      <c r="D1" s="194"/>
      <c r="E1" s="194"/>
      <c r="F1" s="194"/>
      <c r="G1" s="194"/>
      <c r="H1" s="194"/>
      <c r="I1" s="194"/>
      <c r="J1" s="194"/>
      <c r="K1" s="194"/>
      <c r="L1" s="194"/>
      <c r="M1" s="194"/>
      <c r="N1" s="194"/>
      <c r="O1" s="71"/>
    </row>
    <row r="2" s="72" customFormat="1" ht="14.25"/>
    <row r="3" spans="2:14" s="86" customFormat="1" ht="15" customHeight="1">
      <c r="B3" s="299" t="s">
        <v>126</v>
      </c>
      <c r="C3" s="299"/>
      <c r="D3" s="299"/>
      <c r="E3" s="299"/>
      <c r="F3" s="299"/>
      <c r="G3" s="299"/>
      <c r="H3" s="299"/>
      <c r="I3" s="299"/>
      <c r="J3" s="299"/>
      <c r="K3" s="299"/>
      <c r="L3" s="299"/>
      <c r="M3" s="299"/>
      <c r="N3" s="299"/>
    </row>
    <row r="4" s="86" customFormat="1" ht="15" thickBot="1"/>
    <row r="5" spans="2:14" s="72" customFormat="1" ht="30" customHeight="1" thickBot="1">
      <c r="B5" s="278" t="s">
        <v>102</v>
      </c>
      <c r="C5" s="279"/>
      <c r="D5" s="280"/>
      <c r="E5" s="278" t="s">
        <v>86</v>
      </c>
      <c r="F5" s="280"/>
      <c r="G5" s="278" t="s">
        <v>85</v>
      </c>
      <c r="H5" s="280"/>
      <c r="I5" s="86"/>
      <c r="J5" s="86"/>
      <c r="K5" s="86"/>
      <c r="L5" s="86"/>
      <c r="M5" s="86"/>
      <c r="N5" s="86"/>
    </row>
    <row r="6" spans="2:14" s="72" customFormat="1" ht="14.25">
      <c r="B6" s="284" t="s">
        <v>119</v>
      </c>
      <c r="C6" s="239"/>
      <c r="D6" s="239"/>
      <c r="E6" s="239"/>
      <c r="F6" s="239"/>
      <c r="G6" s="239"/>
      <c r="H6" s="239"/>
      <c r="I6" s="239"/>
      <c r="J6" s="239"/>
      <c r="K6" s="239"/>
      <c r="L6" s="239"/>
      <c r="M6" s="239"/>
      <c r="N6" s="239"/>
    </row>
    <row r="7" spans="2:14" s="72" customFormat="1" ht="15" thickBot="1">
      <c r="B7" s="86"/>
      <c r="C7" s="86"/>
      <c r="D7" s="86"/>
      <c r="E7" s="86"/>
      <c r="F7" s="86"/>
      <c r="G7" s="86"/>
      <c r="H7" s="86"/>
      <c r="I7" s="86"/>
      <c r="J7" s="86"/>
      <c r="K7" s="86"/>
      <c r="L7" s="86"/>
      <c r="M7" s="86"/>
      <c r="N7" s="86"/>
    </row>
    <row r="8" spans="2:14" s="72" customFormat="1" ht="15.75" thickBot="1">
      <c r="B8" s="281" t="s">
        <v>87</v>
      </c>
      <c r="C8" s="282"/>
      <c r="D8" s="283"/>
      <c r="E8" s="281" t="s">
        <v>88</v>
      </c>
      <c r="F8" s="283"/>
      <c r="G8" s="281" t="s">
        <v>89</v>
      </c>
      <c r="H8" s="283"/>
      <c r="I8" s="281" t="s">
        <v>90</v>
      </c>
      <c r="J8" s="282"/>
      <c r="K8" s="292"/>
      <c r="L8" s="293"/>
      <c r="M8" s="289" t="s">
        <v>91</v>
      </c>
      <c r="N8" s="290"/>
    </row>
    <row r="9" spans="2:14" s="72" customFormat="1" ht="29.25" thickBot="1">
      <c r="B9" s="291" t="s">
        <v>92</v>
      </c>
      <c r="C9" s="291"/>
      <c r="D9" s="88"/>
      <c r="E9" s="88" t="s">
        <v>94</v>
      </c>
      <c r="F9" s="88"/>
      <c r="G9" s="88" t="s">
        <v>97</v>
      </c>
      <c r="H9" s="88"/>
      <c r="I9" s="258" t="s">
        <v>120</v>
      </c>
      <c r="J9" s="259"/>
      <c r="K9" s="277"/>
      <c r="L9" s="88"/>
      <c r="M9" s="88" t="s">
        <v>31</v>
      </c>
      <c r="N9" s="81"/>
    </row>
    <row r="10" spans="2:14" s="72" customFormat="1" ht="29.25" thickBot="1">
      <c r="B10" s="291" t="s">
        <v>93</v>
      </c>
      <c r="C10" s="291"/>
      <c r="D10" s="88"/>
      <c r="E10" s="88" t="s">
        <v>95</v>
      </c>
      <c r="F10" s="88"/>
      <c r="G10" s="88" t="s">
        <v>98</v>
      </c>
      <c r="H10" s="88"/>
      <c r="I10" s="258" t="s">
        <v>100</v>
      </c>
      <c r="J10" s="259"/>
      <c r="K10" s="277"/>
      <c r="L10" s="88"/>
      <c r="M10" s="88" t="s">
        <v>41</v>
      </c>
      <c r="N10" s="81"/>
    </row>
    <row r="11" spans="2:14" s="72" customFormat="1" ht="30" customHeight="1" thickBot="1">
      <c r="B11" s="258" t="s">
        <v>37</v>
      </c>
      <c r="C11" s="277"/>
      <c r="D11" s="88"/>
      <c r="E11" s="88" t="s">
        <v>96</v>
      </c>
      <c r="F11" s="88"/>
      <c r="G11" s="88" t="s">
        <v>99</v>
      </c>
      <c r="H11" s="88"/>
      <c r="I11" s="258" t="s">
        <v>40</v>
      </c>
      <c r="J11" s="259"/>
      <c r="K11" s="277"/>
      <c r="L11" s="88"/>
      <c r="M11" s="88" t="s">
        <v>32</v>
      </c>
      <c r="N11" s="81"/>
    </row>
    <row r="12" spans="2:14" s="72" customFormat="1" ht="29.25" thickBot="1">
      <c r="B12" s="258"/>
      <c r="C12" s="277"/>
      <c r="D12" s="88"/>
      <c r="E12" s="88" t="s">
        <v>38</v>
      </c>
      <c r="F12" s="88"/>
      <c r="G12" s="88" t="s">
        <v>39</v>
      </c>
      <c r="H12" s="88"/>
      <c r="I12" s="258"/>
      <c r="J12" s="259"/>
      <c r="K12" s="277"/>
      <c r="L12" s="88"/>
      <c r="M12" s="88"/>
      <c r="N12" s="81"/>
    </row>
    <row r="13" spans="2:14" s="72" customFormat="1" ht="14.25">
      <c r="B13" s="82"/>
      <c r="C13" s="82"/>
      <c r="D13" s="82"/>
      <c r="E13" s="82"/>
      <c r="F13" s="82"/>
      <c r="G13" s="82"/>
      <c r="H13" s="82"/>
      <c r="I13" s="82"/>
      <c r="J13" s="82"/>
      <c r="K13" s="82"/>
      <c r="L13" s="82"/>
      <c r="M13" s="82"/>
      <c r="N13" s="82"/>
    </row>
    <row r="14" spans="2:14" s="72" customFormat="1" ht="15" thickBot="1">
      <c r="B14" s="86"/>
      <c r="C14" s="86"/>
      <c r="D14" s="86"/>
      <c r="E14" s="86"/>
      <c r="F14" s="86"/>
      <c r="G14" s="86"/>
      <c r="H14" s="86"/>
      <c r="I14" s="86"/>
      <c r="J14" s="86"/>
      <c r="K14" s="86"/>
      <c r="L14" s="86"/>
      <c r="M14" s="86"/>
      <c r="N14" s="86"/>
    </row>
    <row r="15" spans="2:14" ht="30" customHeight="1" thickBot="1">
      <c r="B15" s="103" t="s">
        <v>139</v>
      </c>
      <c r="C15" s="261" t="s">
        <v>101</v>
      </c>
      <c r="D15" s="256"/>
      <c r="E15" s="256"/>
      <c r="F15" s="256"/>
      <c r="G15" s="256"/>
      <c r="H15" s="285"/>
      <c r="I15" s="262"/>
      <c r="J15" s="103" t="s">
        <v>5</v>
      </c>
      <c r="K15" s="261" t="s">
        <v>6</v>
      </c>
      <c r="L15" s="262"/>
      <c r="M15" s="263" t="s">
        <v>131</v>
      </c>
      <c r="N15" s="264"/>
    </row>
    <row r="16" spans="2:14" s="80" customFormat="1" ht="31.5" customHeight="1" thickBot="1">
      <c r="B16" s="152">
        <f>'Data collection'!F3</f>
        <v>1</v>
      </c>
      <c r="C16" s="286" t="str">
        <f>'Data collection'!F4</f>
        <v>Was the autism diagnostic assessment started within 3 months of the referral to the autism team?</v>
      </c>
      <c r="D16" s="287"/>
      <c r="E16" s="287"/>
      <c r="F16" s="287"/>
      <c r="G16" s="287"/>
      <c r="H16" s="287"/>
      <c r="I16" s="288"/>
      <c r="J16" s="156"/>
      <c r="K16" s="302"/>
      <c r="L16" s="303"/>
      <c r="M16" s="265"/>
      <c r="N16" s="266"/>
    </row>
    <row r="17" spans="2:14" s="107" customFormat="1" ht="21" customHeight="1">
      <c r="B17" s="294">
        <f>'Data collection'!G3</f>
        <v>2</v>
      </c>
      <c r="C17" s="286" t="str">
        <f>'Data collection'!G4</f>
        <v>Did the diagnostic assessment include the following:</v>
      </c>
      <c r="D17" s="287"/>
      <c r="E17" s="287"/>
      <c r="F17" s="287"/>
      <c r="G17" s="287"/>
      <c r="H17" s="287"/>
      <c r="I17" s="296"/>
      <c r="J17" s="159"/>
      <c r="K17" s="161"/>
      <c r="L17" s="162"/>
      <c r="M17" s="161"/>
      <c r="N17" s="163"/>
    </row>
    <row r="18" spans="2:14" s="80" customFormat="1" ht="31.5" customHeight="1" thickBot="1">
      <c r="B18" s="295"/>
      <c r="C18" s="269" t="str">
        <f>'Data collection'!G5</f>
        <v>• detailed questions about parent's or carer's concerns and, if appropriate, the child's or young person's concerns?</v>
      </c>
      <c r="D18" s="270"/>
      <c r="E18" s="270"/>
      <c r="F18" s="270"/>
      <c r="G18" s="270"/>
      <c r="H18" s="270"/>
      <c r="I18" s="300"/>
      <c r="J18" s="160"/>
      <c r="K18" s="267"/>
      <c r="L18" s="301"/>
      <c r="M18" s="267"/>
      <c r="N18" s="268"/>
    </row>
    <row r="19" spans="2:14" s="80" customFormat="1" ht="31.5" customHeight="1" thickBot="1">
      <c r="B19" s="164">
        <f>'Data collection'!H3</f>
        <v>3</v>
      </c>
      <c r="C19" s="258" t="str">
        <f>'Data collection'!H5</f>
        <v>• details of the child's or young person's experiences of home life, education and social care?</v>
      </c>
      <c r="D19" s="259"/>
      <c r="E19" s="259"/>
      <c r="F19" s="259"/>
      <c r="G19" s="259"/>
      <c r="H19" s="259"/>
      <c r="I19" s="260"/>
      <c r="J19" s="157"/>
      <c r="K19" s="267"/>
      <c r="L19" s="272"/>
      <c r="M19" s="273"/>
      <c r="N19" s="268"/>
    </row>
    <row r="20" spans="2:14" s="80" customFormat="1" ht="31.5" customHeight="1" thickBot="1">
      <c r="B20" s="164">
        <f>'Data collection'!I3</f>
        <v>4</v>
      </c>
      <c r="C20" s="258" t="str">
        <f>'Data collection'!I5</f>
        <v>• a developmental history, focusing on developmental and behavioural features consistent with ICD-10 or DSM-IV criteria?</v>
      </c>
      <c r="D20" s="259"/>
      <c r="E20" s="259"/>
      <c r="F20" s="259"/>
      <c r="G20" s="259"/>
      <c r="H20" s="259"/>
      <c r="I20" s="260"/>
      <c r="J20" s="155"/>
      <c r="K20" s="261"/>
      <c r="L20" s="262"/>
      <c r="M20" s="256"/>
      <c r="N20" s="257"/>
    </row>
    <row r="21" spans="2:14" s="80" customFormat="1" ht="31.5" customHeight="1" thickBot="1">
      <c r="B21" s="164">
        <f>'Data collection'!J3</f>
        <v>5</v>
      </c>
      <c r="C21" s="258" t="str">
        <f>'Data collection'!J5</f>
        <v>• assessment (through interaction with and observation of the child or young person) of social and communication skills and behaviours, focusing on features consistent with ICD-10 or DSM-IV criteria?</v>
      </c>
      <c r="D21" s="259"/>
      <c r="E21" s="259"/>
      <c r="F21" s="259"/>
      <c r="G21" s="259"/>
      <c r="H21" s="259"/>
      <c r="I21" s="260"/>
      <c r="J21" s="155"/>
      <c r="K21" s="261"/>
      <c r="L21" s="262"/>
      <c r="M21" s="256"/>
      <c r="N21" s="257"/>
    </row>
    <row r="22" spans="2:14" s="80" customFormat="1" ht="31.5" customHeight="1" thickBot="1">
      <c r="B22" s="164">
        <f>'Data collection'!K3</f>
        <v>6</v>
      </c>
      <c r="C22" s="258" t="str">
        <f>'Data collection'!K5</f>
        <v>• a medical history, including prenatal, perinatal and family history, and past and current health conditions?</v>
      </c>
      <c r="D22" s="259"/>
      <c r="E22" s="259"/>
      <c r="F22" s="259"/>
      <c r="G22" s="259"/>
      <c r="H22" s="259"/>
      <c r="I22" s="260"/>
      <c r="J22" s="155"/>
      <c r="K22" s="261"/>
      <c r="L22" s="262"/>
      <c r="M22" s="256"/>
      <c r="N22" s="257"/>
    </row>
    <row r="23" spans="2:14" s="80" customFormat="1" ht="31.5" customHeight="1" thickBot="1">
      <c r="B23" s="164">
        <f>'Data collection'!L3</f>
        <v>7</v>
      </c>
      <c r="C23" s="258" t="str">
        <f>'Data collection'!L5</f>
        <v>• a physical examination?</v>
      </c>
      <c r="D23" s="259"/>
      <c r="E23" s="259"/>
      <c r="F23" s="259"/>
      <c r="G23" s="259"/>
      <c r="H23" s="259"/>
      <c r="I23" s="260"/>
      <c r="J23" s="155"/>
      <c r="K23" s="261"/>
      <c r="L23" s="262"/>
      <c r="M23" s="256"/>
      <c r="N23" s="257"/>
    </row>
    <row r="24" spans="2:14" s="80" customFormat="1" ht="31.5" customHeight="1" thickBot="1">
      <c r="B24" s="164">
        <f>'Data collection'!M3</f>
        <v>8</v>
      </c>
      <c r="C24" s="258" t="str">
        <f>'Data collection'!M5</f>
        <v>• consideration of the differential diagnosis?</v>
      </c>
      <c r="D24" s="259"/>
      <c r="E24" s="259"/>
      <c r="F24" s="259"/>
      <c r="G24" s="259"/>
      <c r="H24" s="259"/>
      <c r="I24" s="260"/>
      <c r="J24" s="155"/>
      <c r="K24" s="261"/>
      <c r="L24" s="262"/>
      <c r="M24" s="256"/>
      <c r="N24" s="257"/>
    </row>
    <row r="25" spans="2:14" s="80" customFormat="1" ht="31.5" customHeight="1" thickBot="1">
      <c r="B25" s="164">
        <f>'Data collection'!N3</f>
        <v>9</v>
      </c>
      <c r="C25" s="258" t="str">
        <f>'Data collection'!N5</f>
        <v>• systematic assessment for conditions that may coexist with autism?</v>
      </c>
      <c r="D25" s="259"/>
      <c r="E25" s="259"/>
      <c r="F25" s="259"/>
      <c r="G25" s="259"/>
      <c r="H25" s="259"/>
      <c r="I25" s="260"/>
      <c r="J25" s="155"/>
      <c r="K25" s="261"/>
      <c r="L25" s="262"/>
      <c r="M25" s="256"/>
      <c r="N25" s="257"/>
    </row>
    <row r="26" spans="2:14" s="80" customFormat="1" ht="31.5" customHeight="1" thickBot="1">
      <c r="B26" s="164">
        <f>'Data collection'!O3</f>
        <v>10</v>
      </c>
      <c r="C26" s="258" t="str">
        <f>'Data collection'!O5</f>
        <v>• development of a profile of the child's or young person's strengths, skills, impairments and needs that can be used to create a needs-based management plan, taking into account family and educational context?</v>
      </c>
      <c r="D26" s="259"/>
      <c r="E26" s="259"/>
      <c r="F26" s="259"/>
      <c r="G26" s="259"/>
      <c r="H26" s="259"/>
      <c r="I26" s="260"/>
      <c r="J26" s="155"/>
      <c r="K26" s="261"/>
      <c r="L26" s="262"/>
      <c r="M26" s="256"/>
      <c r="N26" s="257"/>
    </row>
    <row r="27" spans="2:14" s="80" customFormat="1" ht="31.5" customHeight="1" thickBot="1">
      <c r="B27" s="154">
        <f>'Data collection'!P3</f>
        <v>11</v>
      </c>
      <c r="C27" s="269" t="str">
        <f>'Data collection'!P5</f>
        <v>• communicating assessment findings to the parent or carer and, if appropriate, the child or young person?</v>
      </c>
      <c r="D27" s="270"/>
      <c r="E27" s="270"/>
      <c r="F27" s="270"/>
      <c r="G27" s="270"/>
      <c r="H27" s="270"/>
      <c r="I27" s="271"/>
      <c r="J27" s="155"/>
      <c r="K27" s="261"/>
      <c r="L27" s="262"/>
      <c r="M27" s="256"/>
      <c r="N27" s="257"/>
    </row>
    <row r="28" spans="2:14" s="80" customFormat="1" ht="31.5" customHeight="1" thickBot="1">
      <c r="B28" s="153">
        <f>'Data collection'!Q3</f>
        <v>12</v>
      </c>
      <c r="C28" s="274" t="str">
        <f>'Data collection'!Q4</f>
        <v>Was a general physical examination performed?</v>
      </c>
      <c r="D28" s="275"/>
      <c r="E28" s="275"/>
      <c r="F28" s="275"/>
      <c r="G28" s="275"/>
      <c r="H28" s="275"/>
      <c r="I28" s="276"/>
      <c r="J28" s="165"/>
      <c r="K28" s="302"/>
      <c r="L28" s="303"/>
      <c r="M28" s="265"/>
      <c r="N28" s="266"/>
    </row>
    <row r="29" spans="2:14" s="107" customFormat="1" ht="21.75" customHeight="1">
      <c r="B29" s="297">
        <f>'Data collection'!R3</f>
        <v>13</v>
      </c>
      <c r="C29" s="286" t="str">
        <f>'Data collection'!R4</f>
        <v>Did the general physical examination look specifically for:</v>
      </c>
      <c r="D29" s="287"/>
      <c r="E29" s="287"/>
      <c r="F29" s="287"/>
      <c r="G29" s="287"/>
      <c r="H29" s="287"/>
      <c r="I29" s="296"/>
      <c r="J29" s="161"/>
      <c r="K29" s="161"/>
      <c r="L29" s="162"/>
      <c r="M29" s="161"/>
      <c r="N29" s="163"/>
    </row>
    <row r="30" spans="2:14" s="80" customFormat="1" ht="31.5" customHeight="1" thickBot="1">
      <c r="B30" s="298"/>
      <c r="C30" s="269" t="str">
        <f>'Data collection'!R5</f>
        <v>• skin stigmata of neurofibromatosis or tuberous sclerosis using a Wood's light?</v>
      </c>
      <c r="D30" s="270"/>
      <c r="E30" s="270"/>
      <c r="F30" s="270"/>
      <c r="G30" s="270"/>
      <c r="H30" s="270"/>
      <c r="I30" s="300"/>
      <c r="J30" s="160"/>
      <c r="K30" s="267"/>
      <c r="L30" s="301"/>
      <c r="M30" s="267"/>
      <c r="N30" s="268"/>
    </row>
    <row r="31" spans="2:14" s="80" customFormat="1" ht="31.5" customHeight="1" thickBot="1">
      <c r="B31" s="104">
        <f>'Data collection'!S3</f>
        <v>14</v>
      </c>
      <c r="C31" s="269" t="str">
        <f>'Data collection'!S5</f>
        <v>• signs of injury, for example self-harm or child maltreatment?</v>
      </c>
      <c r="D31" s="270"/>
      <c r="E31" s="270"/>
      <c r="F31" s="270"/>
      <c r="G31" s="270"/>
      <c r="H31" s="270"/>
      <c r="I31" s="271"/>
      <c r="J31" s="158"/>
      <c r="K31" s="267"/>
      <c r="L31" s="272"/>
      <c r="M31" s="273"/>
      <c r="N31" s="268"/>
    </row>
    <row r="32" spans="2:14" s="80" customFormat="1" ht="31.5" customHeight="1" thickBot="1">
      <c r="B32" s="104">
        <f>'Data collection'!T3</f>
        <v>15</v>
      </c>
      <c r="C32" s="258" t="str">
        <f>'Data collection'!T5</f>
        <v>• congenital anomalies and dysmorphic features including macrocephaly or microcephaly?</v>
      </c>
      <c r="D32" s="259"/>
      <c r="E32" s="259"/>
      <c r="F32" s="259"/>
      <c r="G32" s="259"/>
      <c r="H32" s="259"/>
      <c r="I32" s="260"/>
      <c r="J32" s="103"/>
      <c r="K32" s="261"/>
      <c r="L32" s="262"/>
      <c r="M32" s="256"/>
      <c r="N32" s="257"/>
    </row>
    <row r="33" spans="2:14" s="80" customFormat="1" ht="31.5" customHeight="1" thickBot="1">
      <c r="B33" s="104">
        <f>'Data collection'!U3</f>
        <v>16</v>
      </c>
      <c r="C33" s="258" t="str">
        <f>'Data collection'!U4</f>
        <v>Were the parents or carers provided with a written report of the autism diagnostic assessment?</v>
      </c>
      <c r="D33" s="259"/>
      <c r="E33" s="259"/>
      <c r="F33" s="259"/>
      <c r="G33" s="259"/>
      <c r="H33" s="259"/>
      <c r="I33" s="260"/>
      <c r="J33" s="103"/>
      <c r="K33" s="261"/>
      <c r="L33" s="262"/>
      <c r="M33" s="256"/>
      <c r="N33" s="257"/>
    </row>
    <row r="34" spans="2:14" s="80" customFormat="1" ht="31.5" customHeight="1" thickBot="1">
      <c r="B34" s="104">
        <f>'Data collection'!V3</f>
        <v>17</v>
      </c>
      <c r="C34" s="258" t="str">
        <f>'Data collection'!V4</f>
        <v>Was the child or young person provided with a written report of the autism diagnostic assessment?</v>
      </c>
      <c r="D34" s="259"/>
      <c r="E34" s="259"/>
      <c r="F34" s="259"/>
      <c r="G34" s="259"/>
      <c r="H34" s="259"/>
      <c r="I34" s="260"/>
      <c r="J34" s="103"/>
      <c r="K34" s="261"/>
      <c r="L34" s="262"/>
      <c r="M34" s="256"/>
      <c r="N34" s="257"/>
    </row>
    <row r="35" spans="2:14" s="80" customFormat="1" ht="31.5" customHeight="1" thickBot="1">
      <c r="B35" s="104">
        <f>'Data collection'!W3</f>
        <v>18</v>
      </c>
      <c r="C35" s="258" t="str">
        <f>'Data collection'!W4</f>
        <v>Was information, including the written report of the diagnostic assessment, shared with the GP?</v>
      </c>
      <c r="D35" s="259"/>
      <c r="E35" s="259"/>
      <c r="F35" s="259"/>
      <c r="G35" s="259"/>
      <c r="H35" s="259"/>
      <c r="I35" s="260"/>
      <c r="J35" s="103"/>
      <c r="K35" s="261"/>
      <c r="L35" s="262"/>
      <c r="M35" s="256"/>
      <c r="N35" s="257"/>
    </row>
    <row r="36" spans="2:14" s="80" customFormat="1" ht="31.5" customHeight="1" thickBot="1">
      <c r="B36" s="104">
        <f>'Data collection'!X3</f>
        <v>19</v>
      </c>
      <c r="C36" s="258" t="str">
        <f>'Data collection'!X4</f>
        <v>Was the child or young person with a diagnosis of autism offered a follow-up appointment within 6 weeks of the end of the autism assessment?</v>
      </c>
      <c r="D36" s="259"/>
      <c r="E36" s="259"/>
      <c r="F36" s="259"/>
      <c r="G36" s="259"/>
      <c r="H36" s="259"/>
      <c r="I36" s="260"/>
      <c r="J36" s="103"/>
      <c r="K36" s="261"/>
      <c r="L36" s="262"/>
      <c r="M36" s="256"/>
      <c r="N36" s="257"/>
    </row>
    <row r="37" spans="2:14" s="80" customFormat="1" ht="31.5" customHeight="1" thickBot="1">
      <c r="B37" s="104">
        <f>'Data collection'!Y3</f>
        <v>20</v>
      </c>
      <c r="C37" s="258" t="str">
        <f>'Data collection'!Y4</f>
        <v>Was the child or young person offered a social-communication intervention for the core features of autism?</v>
      </c>
      <c r="D37" s="259"/>
      <c r="E37" s="259"/>
      <c r="F37" s="259"/>
      <c r="G37" s="259"/>
      <c r="H37" s="259"/>
      <c r="I37" s="260"/>
      <c r="J37" s="103"/>
      <c r="K37" s="261"/>
      <c r="L37" s="262"/>
      <c r="M37" s="256"/>
      <c r="N37" s="257"/>
    </row>
    <row r="38" spans="2:14" s="80" customFormat="1" ht="31.5" customHeight="1" thickBot="1">
      <c r="B38" s="104">
        <f>'Data collection'!Z3</f>
        <v>21</v>
      </c>
      <c r="C38" s="258" t="str">
        <f>'Data collection'!Z4</f>
        <v>Did the child or young person have an assessment of factors that may increase the risk of behaviour that challenges?</v>
      </c>
      <c r="D38" s="259"/>
      <c r="E38" s="259"/>
      <c r="F38" s="259"/>
      <c r="G38" s="259"/>
      <c r="H38" s="259"/>
      <c r="I38" s="260"/>
      <c r="J38" s="103"/>
      <c r="K38" s="261"/>
      <c r="L38" s="262"/>
      <c r="M38" s="256"/>
      <c r="N38" s="257"/>
    </row>
    <row r="39" spans="2:14" s="80" customFormat="1" ht="31.5" customHeight="1" thickBot="1">
      <c r="B39" s="104">
        <f>'Data collection'!AA3</f>
        <v>22</v>
      </c>
      <c r="C39" s="258" t="str">
        <f>'Data collection'!AA4</f>
        <v>Was behaviour that challenges identified?
If no, end audit here.</v>
      </c>
      <c r="D39" s="259"/>
      <c r="E39" s="259"/>
      <c r="F39" s="259"/>
      <c r="G39" s="259"/>
      <c r="H39" s="259"/>
      <c r="I39" s="260"/>
      <c r="J39" s="103"/>
      <c r="K39" s="261"/>
      <c r="L39" s="262"/>
      <c r="M39" s="256"/>
      <c r="N39" s="257"/>
    </row>
    <row r="40" spans="2:14" s="80" customFormat="1" ht="31.5" customHeight="1" thickBot="1">
      <c r="B40" s="104">
        <f>'Data collection'!AB3</f>
        <v>23</v>
      </c>
      <c r="C40" s="258" t="str">
        <f>'Data collection'!AB4</f>
        <v>Was the child or young person offered a psychosocial intervention as a first-line treatment for behaviour that challenges?</v>
      </c>
      <c r="D40" s="259"/>
      <c r="E40" s="259"/>
      <c r="F40" s="259"/>
      <c r="G40" s="259"/>
      <c r="H40" s="259"/>
      <c r="I40" s="260"/>
      <c r="J40" s="103"/>
      <c r="K40" s="261"/>
      <c r="L40" s="262"/>
      <c r="M40" s="256"/>
      <c r="N40" s="257"/>
    </row>
    <row r="41" spans="2:14" s="80" customFormat="1" ht="75.75" customHeight="1" thickBot="1">
      <c r="B41" s="104">
        <f>'Data collection'!AC3</f>
        <v>24</v>
      </c>
      <c r="C41" s="258" t="str">
        <f>'Data collection'!AC4</f>
        <v>Do either of the following statements apply:
• the psychosocial or other non-pharmacological intervention was insufficient
• the psychosocial or other non-pharmacological intervention could not be delivered because of the severity of the behaviour</v>
      </c>
      <c r="D41" s="259"/>
      <c r="E41" s="259"/>
      <c r="F41" s="259"/>
      <c r="G41" s="259"/>
      <c r="H41" s="259"/>
      <c r="I41" s="260"/>
      <c r="J41" s="103"/>
      <c r="K41" s="261"/>
      <c r="L41" s="262"/>
      <c r="M41" s="256"/>
      <c r="N41" s="257"/>
    </row>
    <row r="42" spans="2:14" s="80" customFormat="1" ht="31.5" customHeight="1" thickBot="1">
      <c r="B42" s="104">
        <f>'Data collection'!AD3</f>
        <v>25</v>
      </c>
      <c r="C42" s="258" t="str">
        <f>'Data collection'!AD4</f>
        <v>Was antipsychotic medication offered for managing behaviour that challenges?
If no, end audit here.</v>
      </c>
      <c r="D42" s="259"/>
      <c r="E42" s="259"/>
      <c r="F42" s="259"/>
      <c r="G42" s="259"/>
      <c r="H42" s="259"/>
      <c r="I42" s="260"/>
      <c r="J42" s="103"/>
      <c r="K42" s="261"/>
      <c r="L42" s="262"/>
      <c r="M42" s="256"/>
      <c r="N42" s="257"/>
    </row>
    <row r="43" spans="2:14" s="80" customFormat="1" ht="31.5" customHeight="1" thickBot="1">
      <c r="B43" s="104">
        <f>'Data collection'!AF3</f>
        <v>26</v>
      </c>
      <c r="C43" s="258" t="str">
        <f>'Data collection'!AF4</f>
        <v>Was the antipsychotic medication initially prescribed and monitored by a paediatrician or psychiatrist?</v>
      </c>
      <c r="D43" s="259"/>
      <c r="E43" s="259"/>
      <c r="F43" s="259"/>
      <c r="G43" s="259"/>
      <c r="H43" s="259"/>
      <c r="I43" s="260"/>
      <c r="J43" s="103"/>
      <c r="K43" s="261"/>
      <c r="L43" s="262"/>
      <c r="M43" s="256"/>
      <c r="N43" s="257"/>
    </row>
    <row r="44" spans="2:14" s="80" customFormat="1" ht="31.5" customHeight="1" thickBot="1">
      <c r="B44" s="104">
        <f>'Data collection'!AG3</f>
        <v>27</v>
      </c>
      <c r="C44" s="258" t="str">
        <f>'Data collection'!AG4</f>
        <v>Were the effectiveness and side effects of the medication reviewed after 3–4 weeks?</v>
      </c>
      <c r="D44" s="259"/>
      <c r="E44" s="259"/>
      <c r="F44" s="259"/>
      <c r="G44" s="259"/>
      <c r="H44" s="259"/>
      <c r="I44" s="260"/>
      <c r="J44" s="103"/>
      <c r="K44" s="261"/>
      <c r="L44" s="262"/>
      <c r="M44" s="256"/>
      <c r="N44" s="257"/>
    </row>
    <row r="45" spans="2:14" s="85" customFormat="1" ht="31.5" customHeight="1" thickBot="1">
      <c r="B45" s="104">
        <f>'Data collection'!AH3</f>
        <v>28</v>
      </c>
      <c r="C45" s="258" t="str">
        <f>'Data collection'!AH4</f>
        <v>Add additional question for local standard</v>
      </c>
      <c r="D45" s="259"/>
      <c r="E45" s="259"/>
      <c r="F45" s="259"/>
      <c r="G45" s="259"/>
      <c r="H45" s="259"/>
      <c r="I45" s="260"/>
      <c r="J45" s="103"/>
      <c r="K45" s="261"/>
      <c r="L45" s="262"/>
      <c r="M45" s="256"/>
      <c r="N45" s="257"/>
    </row>
    <row r="46" spans="2:14" s="85" customFormat="1" ht="31.5" customHeight="1" thickBot="1">
      <c r="B46" s="104">
        <f>'Data collection'!AI3</f>
        <v>29</v>
      </c>
      <c r="C46" s="258" t="str">
        <f>'Data collection'!AI4</f>
        <v>Add additional question for local standard</v>
      </c>
      <c r="D46" s="259"/>
      <c r="E46" s="259"/>
      <c r="F46" s="259"/>
      <c r="G46" s="259"/>
      <c r="H46" s="259"/>
      <c r="I46" s="260"/>
      <c r="J46" s="103"/>
      <c r="K46" s="261"/>
      <c r="L46" s="262"/>
      <c r="M46" s="256"/>
      <c r="N46" s="257"/>
    </row>
    <row r="47" spans="2:14" s="85" customFormat="1" ht="31.5" customHeight="1" thickBot="1">
      <c r="B47" s="104">
        <f>'Data collection'!AJ3</f>
        <v>30</v>
      </c>
      <c r="C47" s="258" t="str">
        <f>'Data collection'!AJ4</f>
        <v>Add additional question for local standard</v>
      </c>
      <c r="D47" s="259"/>
      <c r="E47" s="259"/>
      <c r="F47" s="259"/>
      <c r="G47" s="259"/>
      <c r="H47" s="259"/>
      <c r="I47" s="260"/>
      <c r="J47" s="103"/>
      <c r="K47" s="261"/>
      <c r="L47" s="262"/>
      <c r="M47" s="256"/>
      <c r="N47" s="257"/>
    </row>
    <row r="48" spans="2:14" s="85" customFormat="1" ht="31.5" customHeight="1" thickBot="1">
      <c r="B48" s="104">
        <f>'Data collection'!AK3</f>
        <v>31</v>
      </c>
      <c r="C48" s="258" t="str">
        <f>'Data collection'!AK4</f>
        <v>Add additional question for local standard</v>
      </c>
      <c r="D48" s="259"/>
      <c r="E48" s="259"/>
      <c r="F48" s="259"/>
      <c r="G48" s="259"/>
      <c r="H48" s="259"/>
      <c r="I48" s="260"/>
      <c r="J48" s="103"/>
      <c r="K48" s="261"/>
      <c r="L48" s="262"/>
      <c r="M48" s="256"/>
      <c r="N48" s="257"/>
    </row>
    <row r="49" spans="2:14" s="85" customFormat="1" ht="31.5" customHeight="1" thickBot="1">
      <c r="B49" s="104">
        <f>'Data collection'!AL3</f>
        <v>32</v>
      </c>
      <c r="C49" s="258" t="str">
        <f>'Data collection'!AL4</f>
        <v>Add additional question for local standard</v>
      </c>
      <c r="D49" s="259"/>
      <c r="E49" s="259"/>
      <c r="F49" s="259"/>
      <c r="G49" s="259"/>
      <c r="H49" s="259"/>
      <c r="I49" s="260"/>
      <c r="J49" s="103"/>
      <c r="K49" s="261"/>
      <c r="L49" s="262"/>
      <c r="M49" s="256"/>
      <c r="N49" s="257"/>
    </row>
    <row r="50" ht="15">
      <c r="B50" s="111"/>
    </row>
    <row r="51" spans="2:5" ht="15">
      <c r="B51" s="208"/>
      <c r="C51" s="196"/>
      <c r="D51" s="196"/>
      <c r="E51" s="196"/>
    </row>
    <row r="52" spans="2:14" ht="15">
      <c r="B52" s="207"/>
      <c r="C52" s="196"/>
      <c r="D52" s="196"/>
      <c r="E52" s="196"/>
      <c r="F52" s="196"/>
      <c r="G52" s="196"/>
      <c r="H52" s="196"/>
      <c r="I52" s="196"/>
      <c r="J52" s="196"/>
      <c r="K52" s="196"/>
      <c r="L52" s="196"/>
      <c r="M52" s="196"/>
      <c r="N52" s="196"/>
    </row>
    <row r="53" spans="2:14" ht="15">
      <c r="B53" s="207"/>
      <c r="C53" s="196"/>
      <c r="D53" s="196"/>
      <c r="E53" s="196"/>
      <c r="F53" s="196"/>
      <c r="G53" s="196"/>
      <c r="H53" s="196"/>
      <c r="I53" s="196"/>
      <c r="J53" s="196"/>
      <c r="K53" s="196"/>
      <c r="L53" s="196"/>
      <c r="M53" s="196"/>
      <c r="N53" s="196"/>
    </row>
    <row r="54" spans="2:14" ht="15">
      <c r="B54" s="207"/>
      <c r="C54" s="196"/>
      <c r="D54" s="196"/>
      <c r="E54" s="196"/>
      <c r="F54" s="196"/>
      <c r="G54" s="196"/>
      <c r="H54" s="196"/>
      <c r="I54" s="196"/>
      <c r="J54" s="196"/>
      <c r="K54" s="196"/>
      <c r="L54" s="196"/>
      <c r="M54" s="196"/>
      <c r="N54" s="196"/>
    </row>
    <row r="55" spans="2:14" ht="15">
      <c r="B55" s="207"/>
      <c r="C55" s="196"/>
      <c r="D55" s="196"/>
      <c r="E55" s="196"/>
      <c r="F55" s="196"/>
      <c r="G55" s="196"/>
      <c r="H55" s="196"/>
      <c r="I55" s="196"/>
      <c r="J55" s="196"/>
      <c r="K55" s="196"/>
      <c r="L55" s="196"/>
      <c r="M55" s="196"/>
      <c r="N55" s="196"/>
    </row>
    <row r="56" spans="2:14" ht="15">
      <c r="B56" s="207"/>
      <c r="C56" s="196"/>
      <c r="D56" s="196"/>
      <c r="E56" s="196"/>
      <c r="F56" s="196"/>
      <c r="G56" s="196"/>
      <c r="H56" s="196"/>
      <c r="I56" s="196"/>
      <c r="J56" s="196"/>
      <c r="K56" s="196"/>
      <c r="L56" s="196"/>
      <c r="M56" s="196"/>
      <c r="N56" s="196"/>
    </row>
    <row r="57" spans="2:14" ht="15">
      <c r="B57" s="207"/>
      <c r="C57" s="196"/>
      <c r="D57" s="196"/>
      <c r="E57" s="196"/>
      <c r="F57" s="196"/>
      <c r="G57" s="196"/>
      <c r="H57" s="196"/>
      <c r="I57" s="196"/>
      <c r="J57" s="196"/>
      <c r="K57" s="196"/>
      <c r="L57" s="196"/>
      <c r="M57" s="196"/>
      <c r="N57" s="196"/>
    </row>
    <row r="58" spans="2:14" ht="15">
      <c r="B58" s="207"/>
      <c r="C58" s="196"/>
      <c r="D58" s="196"/>
      <c r="E58" s="196"/>
      <c r="F58" s="196"/>
      <c r="G58" s="196"/>
      <c r="H58" s="196"/>
      <c r="I58" s="196"/>
      <c r="J58" s="196"/>
      <c r="K58" s="196"/>
      <c r="L58" s="196"/>
      <c r="M58" s="196"/>
      <c r="N58" s="196"/>
    </row>
    <row r="59" spans="2:14" ht="15">
      <c r="B59" s="207"/>
      <c r="C59" s="196"/>
      <c r="D59" s="196"/>
      <c r="E59" s="196"/>
      <c r="F59" s="196"/>
      <c r="G59" s="196"/>
      <c r="H59" s="196"/>
      <c r="I59" s="196"/>
      <c r="J59" s="196"/>
      <c r="K59" s="196"/>
      <c r="L59" s="196"/>
      <c r="M59" s="196"/>
      <c r="N59" s="196"/>
    </row>
  </sheetData>
  <sheetProtection/>
  <mergeCells count="131">
    <mergeCell ref="C38:I38"/>
    <mergeCell ref="C39:I39"/>
    <mergeCell ref="I12:K12"/>
    <mergeCell ref="K27:L27"/>
    <mergeCell ref="C30:I30"/>
    <mergeCell ref="K30:L30"/>
    <mergeCell ref="C34:I34"/>
    <mergeCell ref="K16:L16"/>
    <mergeCell ref="C17:I17"/>
    <mergeCell ref="K28:L28"/>
    <mergeCell ref="B17:B18"/>
    <mergeCell ref="C29:I29"/>
    <mergeCell ref="B29:B30"/>
    <mergeCell ref="B12:C12"/>
    <mergeCell ref="B3:N3"/>
    <mergeCell ref="C44:I44"/>
    <mergeCell ref="K44:L44"/>
    <mergeCell ref="C18:I18"/>
    <mergeCell ref="K18:L18"/>
    <mergeCell ref="K41:L41"/>
    <mergeCell ref="K15:L15"/>
    <mergeCell ref="C15:I15"/>
    <mergeCell ref="C16:I16"/>
    <mergeCell ref="I11:K11"/>
    <mergeCell ref="M8:N8"/>
    <mergeCell ref="B9:C9"/>
    <mergeCell ref="B10:C10"/>
    <mergeCell ref="B11:C11"/>
    <mergeCell ref="I8:L8"/>
    <mergeCell ref="I9:K9"/>
    <mergeCell ref="B5:D5"/>
    <mergeCell ref="E5:F5"/>
    <mergeCell ref="G5:H5"/>
    <mergeCell ref="K25:L25"/>
    <mergeCell ref="M25:N25"/>
    <mergeCell ref="B1:N1"/>
    <mergeCell ref="B8:D8"/>
    <mergeCell ref="E8:F8"/>
    <mergeCell ref="G8:H8"/>
    <mergeCell ref="B6:N6"/>
    <mergeCell ref="I10:K10"/>
    <mergeCell ref="M27:N27"/>
    <mergeCell ref="C23:I23"/>
    <mergeCell ref="K23:L23"/>
    <mergeCell ref="M23:N23"/>
    <mergeCell ref="K22:L22"/>
    <mergeCell ref="M22:N22"/>
    <mergeCell ref="C25:I25"/>
    <mergeCell ref="C24:I24"/>
    <mergeCell ref="K24:L24"/>
    <mergeCell ref="M24:N24"/>
    <mergeCell ref="C37:I37"/>
    <mergeCell ref="K39:L39"/>
    <mergeCell ref="M39:N39"/>
    <mergeCell ref="M41:N41"/>
    <mergeCell ref="M37:N37"/>
    <mergeCell ref="K34:L34"/>
    <mergeCell ref="M34:N34"/>
    <mergeCell ref="M36:N36"/>
    <mergeCell ref="K26:L26"/>
    <mergeCell ref="K43:L43"/>
    <mergeCell ref="C42:I42"/>
    <mergeCell ref="K42:L42"/>
    <mergeCell ref="C40:I40"/>
    <mergeCell ref="K40:L40"/>
    <mergeCell ref="K35:L35"/>
    <mergeCell ref="C41:I41"/>
    <mergeCell ref="C43:I43"/>
    <mergeCell ref="K37:L37"/>
    <mergeCell ref="C35:I35"/>
    <mergeCell ref="M43:N43"/>
    <mergeCell ref="K38:L38"/>
    <mergeCell ref="M38:N38"/>
    <mergeCell ref="C36:I36"/>
    <mergeCell ref="K36:L36"/>
    <mergeCell ref="M18:N18"/>
    <mergeCell ref="C19:I19"/>
    <mergeCell ref="K19:L19"/>
    <mergeCell ref="M19:N19"/>
    <mergeCell ref="M35:N35"/>
    <mergeCell ref="M30:N30"/>
    <mergeCell ref="C31:I31"/>
    <mergeCell ref="K31:L31"/>
    <mergeCell ref="M31:N31"/>
    <mergeCell ref="M26:N26"/>
    <mergeCell ref="C27:I27"/>
    <mergeCell ref="C28:I28"/>
    <mergeCell ref="M28:N28"/>
    <mergeCell ref="C26:I26"/>
    <mergeCell ref="M20:N20"/>
    <mergeCell ref="C21:I21"/>
    <mergeCell ref="K21:L21"/>
    <mergeCell ref="M21:N21"/>
    <mergeCell ref="C22:I22"/>
    <mergeCell ref="C20:I20"/>
    <mergeCell ref="K20:L20"/>
    <mergeCell ref="M15:N15"/>
    <mergeCell ref="C47:I47"/>
    <mergeCell ref="K47:L47"/>
    <mergeCell ref="M47:N47"/>
    <mergeCell ref="C48:I48"/>
    <mergeCell ref="K48:L48"/>
    <mergeCell ref="M48:N48"/>
    <mergeCell ref="M16:N16"/>
    <mergeCell ref="M32:N32"/>
    <mergeCell ref="C33:I33"/>
    <mergeCell ref="B51:E51"/>
    <mergeCell ref="C45:I45"/>
    <mergeCell ref="K45:L45"/>
    <mergeCell ref="M42:N42"/>
    <mergeCell ref="C32:I32"/>
    <mergeCell ref="K32:L32"/>
    <mergeCell ref="M40:N40"/>
    <mergeCell ref="K33:L33"/>
    <mergeCell ref="M33:N33"/>
    <mergeCell ref="M44:N44"/>
    <mergeCell ref="M45:N45"/>
    <mergeCell ref="C46:I46"/>
    <mergeCell ref="K46:L46"/>
    <mergeCell ref="M46:N46"/>
    <mergeCell ref="C49:I49"/>
    <mergeCell ref="K49:L49"/>
    <mergeCell ref="M49:N49"/>
    <mergeCell ref="B58:N58"/>
    <mergeCell ref="B59:N59"/>
    <mergeCell ref="B52:N52"/>
    <mergeCell ref="B53:N53"/>
    <mergeCell ref="B54:N54"/>
    <mergeCell ref="B55:N55"/>
    <mergeCell ref="B56:N56"/>
    <mergeCell ref="B57:N57"/>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 ONeill-Jones</dc:creator>
  <cp:keywords/>
  <dc:description/>
  <cp:lastModifiedBy>NRenshaw</cp:lastModifiedBy>
  <cp:lastPrinted>2013-09-26T10:30:13Z</cp:lastPrinted>
  <dcterms:created xsi:type="dcterms:W3CDTF">2010-11-03T13:43:45Z</dcterms:created>
  <dcterms:modified xsi:type="dcterms:W3CDTF">2014-03-14T15:01:07Z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