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65476" windowWidth="19320" windowHeight="4380"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 name="Appendix" sheetId="9" r:id="rId9"/>
  </sheets>
  <externalReferences>
    <externalReference r:id="rId12"/>
  </externalReferences>
  <definedNames>
    <definedName name="_Age1">#REF!</definedName>
    <definedName name="_Sex1">#REF!</definedName>
    <definedName name="Age" localSheetId="1">'[1]Data collection'!$C$6:$C$45</definedName>
    <definedName name="Age">'Data collection'!$C$7:$C$46</definedName>
    <definedName name="Ethnicity" localSheetId="1">'[1]Data collection'!$E$6:$E$45</definedName>
    <definedName name="Ethnicity">'Data collection'!$E$7:$E$46</definedName>
    <definedName name="Ethnicity1">#REF!</definedName>
    <definedName name="_xlnm.Print_Area" localSheetId="6">'Action plan'!$B$1:$G$20</definedName>
    <definedName name="_xlnm.Print_Area" localSheetId="8">'Appendix'!$B$1:$N$78</definedName>
    <definedName name="_xlnm.Print_Area" localSheetId="3">'Audit standards'!$B$1:$F$51</definedName>
    <definedName name="_xlnm.Print_Area" localSheetId="5">'Clinical audit report'!$B$1:$I$72</definedName>
    <definedName name="_xlnm.Print_Area" localSheetId="4">'Data collection'!$B$1:$AV$62</definedName>
    <definedName name="_xlnm.Print_Area" localSheetId="2">'Introduction'!$B$1:$C$42</definedName>
    <definedName name="Sex" localSheetId="1">'[1]Data collection'!$D$6:$D$45</definedName>
    <definedName name="Sex">'Data collection'!$D$7:$D$46</definedName>
  </definedNames>
  <calcPr fullCalcOnLoad="1"/>
</workbook>
</file>

<file path=xl/comments5.xml><?xml version="1.0" encoding="utf-8"?>
<comments xmlns="http://schemas.openxmlformats.org/spreadsheetml/2006/main">
  <authors>
    <author>Sally Sutcliffe</author>
  </authors>
  <commentList>
    <comment ref="AO6" authorId="0">
      <text>
        <r>
          <rPr>
            <sz val="8"/>
            <rFont val="Tahoma"/>
            <family val="2"/>
          </rPr>
          <t>Select NA if the person was not having radical cystectomy or radical radiotherapy.</t>
        </r>
      </text>
    </comment>
  </commentList>
</comments>
</file>

<file path=xl/comments8.xml><?xml version="1.0" encoding="utf-8"?>
<comments xmlns="http://schemas.openxmlformats.org/spreadsheetml/2006/main">
  <authors>
    <author>Sally Sutcliffe</author>
  </authors>
  <commentList>
    <comment ref="AO6" authorId="0">
      <text>
        <r>
          <rPr>
            <sz val="8"/>
            <rFont val="Tahoma"/>
            <family val="2"/>
          </rPr>
          <t>Select NA if the person was not having radical cystectomy or radical radiotherapy.</t>
        </r>
      </text>
    </comment>
  </commentList>
</comments>
</file>

<file path=xl/sharedStrings.xml><?xml version="1.0" encoding="utf-8"?>
<sst xmlns="http://schemas.openxmlformats.org/spreadsheetml/2006/main" count="629" uniqueCount="332">
  <si>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</si>
  <si>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</si>
  <si>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</si>
  <si>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</si>
  <si>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</si>
  <si>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</si>
  <si>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</si>
  <si>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</si>
  <si>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</si>
  <si>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</si>
  <si>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</si>
  <si>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</si>
  <si>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</si>
  <si>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</si>
  <si>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</si>
  <si>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</si>
  <si>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</si>
  <si>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</si>
  <si>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</si>
  <si>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</si>
  <si>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</si>
  <si>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</si>
  <si>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</si>
  <si>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</si>
  <si>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</si>
  <si>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</si>
  <si>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</si>
  <si>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</si>
  <si>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</si>
  <si>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</si>
  <si>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</si>
  <si>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</si>
  <si>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</si>
  <si>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</si>
  <si>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</si>
  <si>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</si>
  <si>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</si>
  <si>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</si>
  <si>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</si>
  <si>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</si>
  <si>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</si>
  <si>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</si>
  <si>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</si>
  <si>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</si>
  <si>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</si>
  <si>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</si>
  <si>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</si>
  <si>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</si>
  <si>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</si>
  <si>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</si>
  <si>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</si>
  <si>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</si>
  <si>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</si>
  <si>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</si>
  <si>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</si>
  <si>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</si>
  <si>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</si>
  <si>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</si>
  <si>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Services</t>
  </si>
  <si>
    <t>Notes</t>
  </si>
  <si>
    <t>Information required</t>
  </si>
  <si>
    <t>Insert information in this column to populate the rest of the spreadsheet</t>
  </si>
  <si>
    <t>Name:</t>
  </si>
  <si>
    <t>Title:</t>
  </si>
  <si>
    <t>Contact details:</t>
  </si>
  <si>
    <t>Questions in data collection sheet</t>
  </si>
  <si>
    <t>Audit standards</t>
  </si>
  <si>
    <t>The first letter should be lower case.  No full stop.</t>
  </si>
  <si>
    <t>No full stop.</t>
  </si>
  <si>
    <t>Audit standard</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</si>
  <si>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</si>
  <si>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</si>
  <si>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</si>
  <si>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</si>
  <si>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</si>
  <si>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</si>
  <si>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</si>
  <si>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</si>
  <si>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</si>
  <si>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</si>
  <si>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</si>
  <si>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</si>
  <si>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</si>
  <si>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</si>
  <si>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</si>
  <si>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</si>
  <si>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</si>
  <si>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</si>
  <si>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</si>
  <si>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</si>
  <si>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</si>
  <si>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</si>
  <si>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</si>
  <si>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</si>
  <si>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</si>
  <si>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</si>
  <si>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</si>
  <si>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</si>
  <si>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</si>
  <si>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</si>
  <si>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</si>
  <si>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</si>
  <si>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</si>
  <si>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</si>
  <si>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</si>
  <si>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</si>
  <si>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</si>
  <si>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</si>
  <si>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</si>
  <si>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</si>
  <si>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</si>
  <si>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</si>
  <si>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</si>
  <si>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</si>
  <si>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</si>
  <si>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</si>
  <si>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</si>
  <si>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</si>
  <si>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</si>
  <si>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</si>
  <si>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Recommendation number or other evidence base </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</si>
  <si>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</si>
  <si>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</si>
  <si>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 xml:space="preserve">A baseline assessment tool is also available that includes all the recommendations from the guideline. This can help to compare practice with the recommendations and prioritise implementation activity, including clinical audit.  </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</si>
  <si>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</si>
  <si>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</si>
  <si>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</si>
  <si>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</si>
  <si>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When making improvements to practice, you may like to use the tools developed by NICE to help implement its guideline on</t>
  </si>
  <si>
    <t>Exceptions*/
NA/Notes</t>
  </si>
  <si>
    <r>
      <rPr>
        <sz val="10"/>
        <color indexed="8"/>
        <rFont val="Arial"/>
        <family val="2"/>
      </rPr>
      <t>C – exception</t>
    </r>
  </si>
  <si>
    <r>
      <rPr>
        <sz val="10"/>
        <color indexed="8"/>
        <rFont val="Arial"/>
        <family val="2"/>
      </rPr>
      <t>D – exception</t>
    </r>
  </si>
  <si>
    <t>E – exception</t>
  </si>
  <si>
    <t>F – exception</t>
  </si>
  <si>
    <t>G – exception</t>
  </si>
  <si>
    <t>H – exception</t>
  </si>
  <si>
    <t xml:space="preserve">Check the information and format of the introduction (which is all populated from this sheet).  </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</si>
  <si>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  </t>
    </r>
  </si>
  <si>
    <t xml:space="preserve">The action plan template can be used to develop and implement an action plan to take forward any recommendations made.  </t>
  </si>
  <si>
    <t>Re-audit is a key part of the clinical audit cycle, needed to demonstrate that improvement has been achieved and sustained. When re-audit data is entered into the re-audit sheet this will automatically fill in the clinical audit report.</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</si>
  <si>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</si>
  <si>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</si>
  <si>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</si>
  <si>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</si>
  <si>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</si>
  <si>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</si>
  <si>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</si>
  <si>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t>
  </si>
  <si>
    <t xml:space="preserve"> </t>
  </si>
  <si>
    <t xml:space="preserve">NICE recommends a target of 100% for all standards. If this is not achievable an interim local target could be set, although 100% should remain the ultimate aim. </t>
  </si>
  <si>
    <t>Bladder cancer</t>
  </si>
  <si>
    <t>Bladder cancer: diagnosis and management of bladder cancer</t>
  </si>
  <si>
    <r>
      <rPr>
        <sz val="11"/>
        <rFont val="Arial"/>
        <family val="2"/>
      </rPr>
      <t xml:space="preserve">Other relevant NICE guidance can be found through </t>
    </r>
    <r>
      <rPr>
        <u val="single"/>
        <sz val="11"/>
        <color indexed="12"/>
        <rFont val="Arial"/>
        <family val="2"/>
      </rPr>
      <t>NICE Pathways</t>
    </r>
    <r>
      <rPr>
        <sz val="11"/>
        <rFont val="Arial"/>
        <family val="2"/>
      </rPr>
      <t>.</t>
    </r>
  </si>
  <si>
    <t>Information and support for people with bladder cancer</t>
  </si>
  <si>
    <t>1.1.6</t>
  </si>
  <si>
    <t>None</t>
  </si>
  <si>
    <t>Managing non-muscle-invasive bladder cancer</t>
  </si>
  <si>
    <t>Urothelial cancer with any of:</t>
  </si>
  <si>
    <r>
      <t>·</t>
    </r>
    <r>
      <rPr>
        <sz val="7"/>
        <color indexed="8"/>
        <rFont val="Times New Roman"/>
        <family val="1"/>
      </rPr>
      <t xml:space="preserve">      </t>
    </r>
    <r>
      <rPr>
        <sz val="11"/>
        <color indexed="8"/>
        <rFont val="Arial"/>
        <family val="2"/>
      </rPr>
      <t>solitary pTaG1 with a diameter of less than 3 cm</t>
    </r>
  </si>
  <si>
    <r>
      <t>·</t>
    </r>
    <r>
      <rPr>
        <sz val="7"/>
        <color indexed="8"/>
        <rFont val="Times New Roman"/>
        <family val="1"/>
      </rPr>
      <t xml:space="preserve">      </t>
    </r>
    <r>
      <rPr>
        <sz val="11"/>
        <color indexed="8"/>
        <rFont val="Arial"/>
        <family val="2"/>
      </rPr>
      <t>solitary pTaG2 (low grade) with a diameter of less than 3 cm</t>
    </r>
  </si>
  <si>
    <r>
      <t>·</t>
    </r>
    <r>
      <rPr>
        <sz val="7"/>
        <color indexed="8"/>
        <rFont val="Times New Roman"/>
        <family val="1"/>
      </rPr>
      <t xml:space="preserve">      </t>
    </r>
    <r>
      <rPr>
        <sz val="11"/>
        <color indexed="8"/>
        <rFont val="Arial"/>
        <family val="2"/>
      </rPr>
      <t>any papillary urothelial neoplasm of low malignant potential.</t>
    </r>
  </si>
  <si>
    <t>Urothelial cancer that is not low risk or high risk, including:</t>
  </si>
  <si>
    <r>
      <t>·</t>
    </r>
    <r>
      <rPr>
        <sz val="7"/>
        <color indexed="8"/>
        <rFont val="Times New Roman"/>
        <family val="1"/>
      </rPr>
      <t xml:space="preserve">      </t>
    </r>
    <r>
      <rPr>
        <sz val="11"/>
        <color indexed="8"/>
        <rFont val="Arial"/>
        <family val="2"/>
      </rPr>
      <t>solitary pTaG1 with a diameter of more than 3 cm</t>
    </r>
  </si>
  <si>
    <r>
      <t>·</t>
    </r>
    <r>
      <rPr>
        <sz val="7"/>
        <color indexed="8"/>
        <rFont val="Times New Roman"/>
        <family val="1"/>
      </rPr>
      <t xml:space="preserve">      </t>
    </r>
    <r>
      <rPr>
        <sz val="11"/>
        <color indexed="8"/>
        <rFont val="Arial"/>
        <family val="2"/>
      </rPr>
      <t>multifocal pTaG1</t>
    </r>
  </si>
  <si>
    <r>
      <t>·</t>
    </r>
    <r>
      <rPr>
        <sz val="7"/>
        <color indexed="8"/>
        <rFont val="Times New Roman"/>
        <family val="1"/>
      </rPr>
      <t xml:space="preserve">      </t>
    </r>
    <r>
      <rPr>
        <sz val="11"/>
        <color indexed="8"/>
        <rFont val="Arial"/>
        <family val="2"/>
      </rPr>
      <t>solitary pTaG2 (low grade) with a diameter of more than 3 cm</t>
    </r>
  </si>
  <si>
    <r>
      <t>·</t>
    </r>
    <r>
      <rPr>
        <sz val="7"/>
        <color indexed="8"/>
        <rFont val="Times New Roman"/>
        <family val="1"/>
      </rPr>
      <t xml:space="preserve">      </t>
    </r>
    <r>
      <rPr>
        <sz val="11"/>
        <color indexed="8"/>
        <rFont val="Arial"/>
        <family val="2"/>
      </rPr>
      <t xml:space="preserve">multifocal pTaG2 (low grade) </t>
    </r>
  </si>
  <si>
    <r>
      <t>·</t>
    </r>
    <r>
      <rPr>
        <sz val="7"/>
        <color indexed="8"/>
        <rFont val="Times New Roman"/>
        <family val="1"/>
      </rPr>
      <t xml:space="preserve">      </t>
    </r>
    <r>
      <rPr>
        <sz val="11"/>
        <color indexed="8"/>
        <rFont val="Arial"/>
        <family val="2"/>
      </rPr>
      <t>pTaG2 (high grade)</t>
    </r>
  </si>
  <si>
    <r>
      <t>·</t>
    </r>
    <r>
      <rPr>
        <sz val="7"/>
        <color indexed="8"/>
        <rFont val="Times New Roman"/>
        <family val="1"/>
      </rPr>
      <t xml:space="preserve">      </t>
    </r>
    <r>
      <rPr>
        <sz val="11"/>
        <color indexed="8"/>
        <rFont val="Arial"/>
        <family val="2"/>
      </rPr>
      <t xml:space="preserve">any pTaG2 (grade not further specified) </t>
    </r>
  </si>
  <si>
    <r>
      <t>·</t>
    </r>
    <r>
      <rPr>
        <sz val="7"/>
        <color indexed="8"/>
        <rFont val="Times New Roman"/>
        <family val="1"/>
      </rPr>
      <t xml:space="preserve">      </t>
    </r>
    <r>
      <rPr>
        <sz val="11"/>
        <color indexed="8"/>
        <rFont val="Arial"/>
        <family val="2"/>
      </rPr>
      <t>any low-risk non-muscle-invasive bladder cancer recurring within 12 months of last tumour occurrence.</t>
    </r>
  </si>
  <si>
    <r>
      <t>·</t>
    </r>
    <r>
      <rPr>
        <sz val="7"/>
        <color indexed="8"/>
        <rFont val="Times New Roman"/>
        <family val="1"/>
      </rPr>
      <t xml:space="preserve">      </t>
    </r>
    <r>
      <rPr>
        <sz val="11"/>
        <color indexed="8"/>
        <rFont val="Arial"/>
        <family val="2"/>
      </rPr>
      <t>pTaG3</t>
    </r>
  </si>
  <si>
    <r>
      <t>·</t>
    </r>
    <r>
      <rPr>
        <sz val="7"/>
        <color indexed="8"/>
        <rFont val="Times New Roman"/>
        <family val="1"/>
      </rPr>
      <t xml:space="preserve">      </t>
    </r>
    <r>
      <rPr>
        <sz val="11"/>
        <color indexed="8"/>
        <rFont val="Arial"/>
        <family val="2"/>
      </rPr>
      <t>pT1G2</t>
    </r>
  </si>
  <si>
    <r>
      <t>·</t>
    </r>
    <r>
      <rPr>
        <sz val="7"/>
        <color indexed="8"/>
        <rFont val="Times New Roman"/>
        <family val="1"/>
      </rPr>
      <t xml:space="preserve">      </t>
    </r>
    <r>
      <rPr>
        <sz val="11"/>
        <color indexed="8"/>
        <rFont val="Arial"/>
        <family val="2"/>
      </rPr>
      <t>pT1G3</t>
    </r>
  </si>
  <si>
    <r>
      <t>·</t>
    </r>
    <r>
      <rPr>
        <sz val="7"/>
        <color indexed="8"/>
        <rFont val="Times New Roman"/>
        <family val="1"/>
      </rPr>
      <t xml:space="preserve">      </t>
    </r>
    <r>
      <rPr>
        <sz val="11"/>
        <color indexed="8"/>
        <rFont val="Arial"/>
        <family val="2"/>
      </rPr>
      <t>pTis (Cis)</t>
    </r>
  </si>
  <si>
    <r>
      <t>·</t>
    </r>
    <r>
      <rPr>
        <sz val="7"/>
        <color indexed="8"/>
        <rFont val="Times New Roman"/>
        <family val="1"/>
      </rPr>
      <t xml:space="preserve">      </t>
    </r>
    <r>
      <rPr>
        <sz val="11"/>
        <color indexed="8"/>
        <rFont val="Arial"/>
        <family val="2"/>
      </rPr>
      <t>aggressive variants of urothelial carcinoma, for example micropapillary or nested variants.</t>
    </r>
  </si>
  <si>
    <t>Diagnosing and staging bladder cancer</t>
  </si>
  <si>
    <t>1.2.3 Key priority for implementation</t>
  </si>
  <si>
    <t>1.2.7 Key priority for implementation</t>
  </si>
  <si>
    <t>1.3.1 Key priority for implementation</t>
  </si>
  <si>
    <t>Managing muscle-invasive bladder cancer</t>
  </si>
  <si>
    <t>A - People for whom a cisplatin-based chemotherapy is not suitable.</t>
  </si>
  <si>
    <t>B - People for whom radical therapy is not suitable.</t>
  </si>
  <si>
    <t>1.3.3</t>
  </si>
  <si>
    <t>(See drop-down options)</t>
  </si>
  <si>
    <t>Yes - White-light guided TURBT with photodynamic diagnosis</t>
  </si>
  <si>
    <t>Yes - White-light guided TURBT with narrow-band imaging</t>
  </si>
  <si>
    <t>Yes - White-light guided TURBT with cytology</t>
  </si>
  <si>
    <t>Yes - White-light guided TURBT with a urinary biomarker</t>
  </si>
  <si>
    <t>Were the following recorded:</t>
  </si>
  <si>
    <t>• recurrence history</t>
  </si>
  <si>
    <t>• size and number of cancers</t>
  </si>
  <si>
    <t xml:space="preserve">• 12 months after diagnosis </t>
  </si>
  <si>
    <t>• 12 months after diagnosis?</t>
  </si>
  <si>
    <t>• 3 months after diagnosis</t>
  </si>
  <si>
    <t>• once a year thereafter.</t>
  </si>
  <si>
    <t xml:space="preserve">• 9 months after diagnosis </t>
  </si>
  <si>
    <t>• 18 months after diagnosis</t>
  </si>
  <si>
    <t>If the person had high-risk non-muscle invasive bladder cancer were they offered a choice of intravesical BCG or radical cystectomy?</t>
  </si>
  <si>
    <t>If the person had newly diagnosed muscle-invasive urothelial bladder cancer, were they offered neoadjuvant chemotherapy using a cisplatin combination regime before radical cystectomy or radical radiotherapy?</t>
  </si>
  <si>
    <t>Muscle-invasive bladder cancer</t>
  </si>
  <si>
    <t>Non-muscle-invasive bladder cancer</t>
  </si>
  <si>
    <t>The auditor could re-visit the selected audit sample at a future date or select a different audit sample.</t>
  </si>
  <si>
    <t>Local standards</t>
  </si>
  <si>
    <t xml:space="preserve">• the risk category of the person’s cancer </t>
  </si>
  <si>
    <t xml:space="preserve">• histological type, grade, stage and presence (or absence) of flat urothelium, detrusor muscle (muscularis propria), and carcinoma in situ </t>
  </si>
  <si>
    <t>(Yes, No, NA, Exception A, Exception)</t>
  </si>
  <si>
    <t>(Yes, No, NA, Exception B, Exception)</t>
  </si>
  <si>
    <t>A – People for whom a cisplatin-based chemotherapy is not suitable.</t>
  </si>
  <si>
    <t>B – People for whom radical therapy is not suitable.</t>
  </si>
  <si>
    <t>1.3.6 Key priority for implementation.</t>
  </si>
  <si>
    <t>Low-risk
Intermediate-risk
High-risk</t>
  </si>
  <si>
    <t>A</t>
  </si>
  <si>
    <t>B</t>
  </si>
  <si>
    <t>Was the person with suspected bladder cancer offered white-light guided TURBT with one of photodynamic diagnosis, narrow-band imaging, cytology or a urinary biomarker test?</t>
  </si>
  <si>
    <t>Low risk</t>
  </si>
  <si>
    <t>Intermediate risk</t>
  </si>
  <si>
    <t>High risk</t>
  </si>
  <si>
    <t>There is no widely accepted classification of risk in non-muscle-invasive bladder cancer. To make clear recommendations for management, the Guideline Development Group developed the consensus classification in the table below, based on the evidence reviewed and clinical opinion.</t>
  </si>
  <si>
    <t>Risk categories in non-muscle-invasive bladder cancer</t>
  </si>
  <si>
    <t>1.4.3</t>
  </si>
  <si>
    <t>1.4.5 Key priority for implementation</t>
  </si>
  <si>
    <t>1.4.7 Key priority for implementation</t>
  </si>
  <si>
    <t>1.4.9</t>
  </si>
  <si>
    <t>1.5.2 Key priority for implementation</t>
  </si>
  <si>
    <t>1.5.3 Key priority for implementation</t>
  </si>
  <si>
    <t>The audit standards include a reference to the recommendation numbers, and any associated NICE quality standard statements and exceptions. Exceptions not explicitly referred to in the recommendations can be added locally.</t>
  </si>
  <si>
    <t>• predicted risk of progression.</t>
  </si>
  <si>
    <t>(Low-risk, Intermediate-risk, High-risk)</t>
  </si>
  <si>
    <t>Muscle-invasive
Non-muscle invasive
Other</t>
  </si>
  <si>
    <r>
      <t>If they had no recurrence of the bladder cancer within 12 months were they discharged to primary care?</t>
    </r>
    <r>
      <rPr>
        <sz val="10"/>
        <color indexed="8"/>
        <rFont val="Arial"/>
        <family val="2"/>
      </rPr>
      <t xml:space="preserve">
End audit here.</t>
    </r>
  </si>
  <si>
    <r>
      <t xml:space="preserve">• once a year thereafter?
</t>
    </r>
    <r>
      <rPr>
        <sz val="10"/>
        <color indexed="8"/>
        <rFont val="Arial"/>
        <family val="2"/>
      </rPr>
      <t>End audit here.</t>
    </r>
  </si>
  <si>
    <t>adults (18 years and older) referred from primary care with suspected bladder cancer and/or those with newly diagnosed or recurrent bladder (urothelial carcinoma, adenocarcinoma, sqamous-cell carcinoma or small-cell carcinoma) or urethral cancer</t>
  </si>
  <si>
    <t>If the person had newly diagnosed intermediate-risk non-muscle invasive bladder cancer were they offered a course of at least 6 doses of intravesical mitomycin C?</t>
  </si>
  <si>
    <t>Comments</t>
  </si>
  <si>
    <t>(Free text)</t>
  </si>
  <si>
    <t>If the person had muscle-invasive urothelial bladder cancer, were they offered a choice of radical cystectomy or radiotherapy with a radiosensitiser?</t>
  </si>
  <si>
    <t>1.2.4</t>
  </si>
  <si>
    <t>Was detrusor muscle obtained during TURBT?</t>
  </si>
  <si>
    <t xml:space="preserve">If not, was </t>
  </si>
  <si>
    <t>Where the first specimen does not include detrusor muscle NICE recommends considering further TURBT.  The data collection includes a question about whether further TURBT was offered.</t>
  </si>
  <si>
    <t>If not, was further TURBT offered?</t>
  </si>
  <si>
    <t>1.3.5</t>
  </si>
  <si>
    <t>If the first TURBT showed high-risk non-muscle-invasive bladder cancer, was the person offered another TURBT?</t>
  </si>
  <si>
    <r>
      <rPr>
        <sz val="11"/>
        <rFont val="Arial"/>
        <family val="2"/>
      </rPr>
      <t>Support should be given in line with NICE's guidelines on</t>
    </r>
    <r>
      <rPr>
        <sz val="11"/>
        <color indexed="12"/>
        <rFont val="Arial"/>
        <family val="2"/>
      </rPr>
      <t xml:space="preserve"> </t>
    </r>
    <r>
      <rPr>
        <u val="single"/>
        <sz val="11"/>
        <color indexed="12"/>
        <rFont val="Arial"/>
        <family val="2"/>
      </rPr>
      <t>smoking cessation services</t>
    </r>
    <r>
      <rPr>
        <sz val="11"/>
        <rFont val="Arial"/>
        <family val="2"/>
      </rPr>
      <t xml:space="preserve"> and</t>
    </r>
  </si>
  <si>
    <t>If an adequate period of time has not elapsed since diagnosis, the auditor could re-visit the selected audit sample at a future date or select a different audit sample.</t>
  </si>
  <si>
    <t>Which treatment did the person have?</t>
  </si>
  <si>
    <t>(Intravesical BCG, Radical cystectomy, Neither)</t>
  </si>
  <si>
    <t>(Radical cystectomy, Radiotherapy with a radiosensitiser, Neither)</t>
  </si>
  <si>
    <t>Neither</t>
  </si>
  <si>
    <t>Radical cystectomy</t>
  </si>
  <si>
    <t>Radiotherapy with a radiosensitiser</t>
  </si>
  <si>
    <t>Intravesical BCG</t>
  </si>
  <si>
    <t>Additional data</t>
  </si>
  <si>
    <t>Dr Santhanam Sundar, Consultant Oncologist, Nottingham University Hospital NHS Trust</t>
  </si>
  <si>
    <t xml:space="preserve">Dee Johnson, Risk and Compliance Team Leader, University Hospitals Birmingham NHS Foundation Trust </t>
  </si>
  <si>
    <t>Dr Graham Russell, Consultant Histopathologist, Maidstone and Tunbridge Wells NHS Trust</t>
  </si>
  <si>
    <t>Joanne Woolley, Clinical Audit Manager, The Christie NHS Foundation Trust</t>
  </si>
  <si>
    <t>Philip Higham, Specialist Clinical Audit Facilitator, The Christie NHS Foundation Trust</t>
  </si>
  <si>
    <t>(DD/MM/YYYY)</t>
  </si>
  <si>
    <t xml:space="preserve">Was the person offered a single dose of intravesical mitomycin C given at the same time as the first TURBT?
</t>
  </si>
  <si>
    <r>
      <t xml:space="preserve">Was the person diagnosed with non-muscle-invasive or muscle-invasive bladder cancer?
</t>
    </r>
    <r>
      <rPr>
        <sz val="10"/>
        <color indexed="8"/>
        <rFont val="Arial"/>
        <family val="2"/>
      </rPr>
      <t>If other, end audit here.</t>
    </r>
  </si>
  <si>
    <t xml:space="preserve">Date of diagnosis
</t>
  </si>
  <si>
    <t>(Non-muscle-invasive bladder cancer, Muscle-invasive bladder cancer, Other)</t>
  </si>
  <si>
    <t>2. People with suspected bladder cancer are offered a single dose of intravesical mitomycin C given at the same time as the first TURBT.</t>
  </si>
  <si>
    <t>3. People with suspected bladder cancer have detrusor muscle obtained during TURBT.</t>
  </si>
  <si>
    <t>4. People with bladder cancer who smoke are offered smoking cessation support.</t>
  </si>
  <si>
    <t xml:space="preserve">5. People with non-muscle-invasive bladder cancer have the following recorded:
</t>
  </si>
  <si>
    <t>13. People with newly diagnosed muscle-invasive urothelial bladder cancer are offered neoadjuvant chemotherapy using a cisplatin combination regime before radical cystectomy or radical radiotherapy.</t>
  </si>
  <si>
    <t>14. People with muscle-invasive urothelial bladder cancer are offered a choice of radical cystectomy or radiotherapy with a radiosensitiser.</t>
  </si>
  <si>
    <r>
      <t xml:space="preserve">What was the risk category of the person's cancer?
</t>
    </r>
    <r>
      <rPr>
        <sz val="10"/>
        <color indexed="8"/>
        <rFont val="Arial"/>
        <family val="2"/>
      </rPr>
      <t xml:space="preserve">For low-risk, go to question 20.  
For intermediate-risk, go to question 23.
For high-risk, go to question 28.  </t>
    </r>
  </si>
  <si>
    <t>3 and 4</t>
  </si>
  <si>
    <t>8 to 19</t>
  </si>
  <si>
    <t>20 and 21</t>
  </si>
  <si>
    <t>24 to 27</t>
  </si>
  <si>
    <t>30 and 31</t>
  </si>
  <si>
    <t>32 to 34</t>
  </si>
  <si>
    <t>36 and 37</t>
  </si>
  <si>
    <t>Treatment of high-risk non-muscle-invasive bladder cancer</t>
  </si>
  <si>
    <t>Treatment of muscle-invasive urothelial bladder cancer</t>
  </si>
  <si>
    <t>If yes, circle test.</t>
  </si>
  <si>
    <t>Intravesical BCG
Radical cystectomy
Neither</t>
  </si>
  <si>
    <t>Radical cystectomy
Radiotherapy with a radiosensitiser
Neither</t>
  </si>
  <si>
    <t>to improve the diagnosis, treatment and follow-up of bladder cancer</t>
  </si>
  <si>
    <t xml:space="preserve">• data collection sheets in which audit data can be entered
• a clinical audit report that provides basic information about the audit and automatically displays the audit results
• an action plan template
• an appendix containing a printable data collection form.
</t>
  </si>
  <si>
    <t>NG2</t>
  </si>
  <si>
    <t>secondary care services that manage bladder cancer</t>
  </si>
  <si>
    <t>urologists, oncologists, radiologists, nurse specialists, clinical audit staff and patients</t>
  </si>
  <si>
    <t xml:space="preserve">The audit includes clinical audit standards for diagnosis, treatment and follow-up. Therefore, the length of time since referral or diagnosis should be considered when selecting an audit sample. 
The following codes could be used to identify cases:
• C67  ‘Malignant neoplasm of bladder’
• D09.0  ‘Carcinoma in situ of bladder ’
• D41.4 ‘Neoplasm uncertain/unknown behaviour of bladder’
• C68.0 'Malignant neoplasm of other and unspecified urinary organs: Urethra’ </t>
  </si>
  <si>
    <t>Urinary biomarker tests include UroVysion using fluorescence in-situ hybridization (FISH), ImmunoCyt and a nuclear matrix protein 22 (NMP22) tests.</t>
  </si>
  <si>
    <t>• predicted risk of recurrence</t>
  </si>
  <si>
    <t>brief interventions and referral for smoking cessation.</t>
  </si>
  <si>
    <r>
      <rPr>
        <sz val="11"/>
        <rFont val="Arial"/>
        <family val="2"/>
      </rPr>
      <t>These should be used to guide discussion, both within multidisciplinary team meetings, and with the person about prognosis and treatment options.</t>
    </r>
    <r>
      <rPr>
        <u val="single"/>
        <sz val="11"/>
        <color indexed="12"/>
        <rFont val="Arial"/>
        <family val="2"/>
      </rPr>
      <t xml:space="preserve">
Risk categories in non-muscle-invasive bladder cancer can be found below.</t>
    </r>
  </si>
  <si>
    <t>• every 3 months for the first 2 years then</t>
  </si>
  <si>
    <t>• every 6 months for the next 2 years then</t>
  </si>
  <si>
    <t>If the person had intermediate-risk non-muscle-invasive bladder cancer were they offered cystoscopic follow-up:</t>
  </si>
  <si>
    <r>
      <rPr>
        <b/>
        <u val="single"/>
        <sz val="10"/>
        <color indexed="8"/>
        <rFont val="Arial"/>
        <family val="2"/>
      </rPr>
      <t>High-risk</t>
    </r>
    <r>
      <rPr>
        <b/>
        <sz val="10"/>
        <color indexed="8"/>
        <rFont val="Arial"/>
        <family val="2"/>
      </rPr>
      <t xml:space="preserve"> non-muscle-invasive bladder cancer</t>
    </r>
  </si>
  <si>
    <t>If the person had high-risk non-muscle-invasive bladder cancer were they offered cystoscopic follow-up:</t>
  </si>
  <si>
    <t>28 and 29</t>
  </si>
  <si>
    <t>If the person had low-risk non-muscle-invasive bladder cancer were they offered cystoscopic follow-up:</t>
  </si>
  <si>
    <r>
      <rPr>
        <b/>
        <u val="single"/>
        <sz val="10"/>
        <color indexed="8"/>
        <rFont val="Arial"/>
        <family val="2"/>
      </rPr>
      <t>Low-risk</t>
    </r>
    <r>
      <rPr>
        <b/>
        <sz val="10"/>
        <color indexed="8"/>
        <rFont val="Arial"/>
        <family val="2"/>
      </rPr>
      <t xml:space="preserve"> non-muscle-invasive bladder cancer</t>
    </r>
  </si>
  <si>
    <r>
      <rPr>
        <b/>
        <u val="single"/>
        <sz val="10"/>
        <color indexed="8"/>
        <rFont val="Arial"/>
        <family val="2"/>
      </rPr>
      <t>Intermediate-risk</t>
    </r>
    <r>
      <rPr>
        <b/>
        <sz val="10"/>
        <color indexed="8"/>
        <rFont val="Arial"/>
        <family val="2"/>
      </rPr>
      <t xml:space="preserve"> non-muscle-invasive bladder cancer</t>
    </r>
  </si>
  <si>
    <r>
      <t xml:space="preserve">If the person was a smoker, were they offered smoking cessation support?
</t>
    </r>
    <r>
      <rPr>
        <sz val="10"/>
        <color indexed="8"/>
        <rFont val="Arial"/>
        <family val="2"/>
      </rPr>
      <t xml:space="preserve">For non-muscle-invasive bladder cancer, go to question 8.  
For muscle-invasive bladder cancer, go to question 35.  </t>
    </r>
  </si>
  <si>
    <t>• 3 months after diagnosis?</t>
  </si>
  <si>
    <t>• recurrence history?</t>
  </si>
  <si>
    <t>• size and number of cancers?</t>
  </si>
  <si>
    <t>• histological type?</t>
  </si>
  <si>
    <t>• grade?</t>
  </si>
  <si>
    <t>• stage?</t>
  </si>
  <si>
    <t>• presence or absence of flat urothelium?</t>
  </si>
  <si>
    <t>• presence or absence of carcinoma in situ?</t>
  </si>
  <si>
    <t>• the risk category of the person's cancer?</t>
  </si>
  <si>
    <t xml:space="preserve">• the predicted risk of recurrence? </t>
  </si>
  <si>
    <t>• the predicted risk of progression?</t>
  </si>
  <si>
    <t>• 9 months after diagnosis?</t>
  </si>
  <si>
    <t>• 18 months after diagnosis?</t>
  </si>
  <si>
    <t>If another TURBT was  performed, was this no later than 6 weeks after the first resection?</t>
  </si>
  <si>
    <t>• every 3 months for the first 2 years?</t>
  </si>
  <si>
    <t>• every 6 months for the next 2 years?</t>
  </si>
  <si>
    <t xml:space="preserve">Rob Jones, Reader and Honorary Consultant in Medical Oncology, University of Glasgow, Beatson West of Scotland Cancer Centre
</t>
  </si>
  <si>
    <t xml:space="preserve">Pauline Bagnall, Uro-oncology Nurse Specialist, Northumbria Healthcare NHS Foundation Trust
</t>
  </si>
  <si>
    <t>Lyanne Sharp, Clinical Audit and NICE Guidance Facilitator, Royal Devon and Exeter NHS Foundation Trust</t>
  </si>
  <si>
    <t>1. People with suspected bladder cancer are offered white-light-guided transurethral resection of bladder tumour (TURBT) with one of photodynamic diagnosis, narrow-band imaging, cytology or a urinary biomarker test.</t>
  </si>
  <si>
    <t>• presence or absence of detrusor muscle (muscularis propria)?</t>
  </si>
  <si>
    <r>
      <t xml:space="preserve">6. People with </t>
    </r>
    <r>
      <rPr>
        <u val="single"/>
        <sz val="11"/>
        <rFont val="Arial"/>
        <family val="2"/>
      </rPr>
      <t>low-risk</t>
    </r>
    <r>
      <rPr>
        <sz val="11"/>
        <rFont val="Arial"/>
        <family val="2"/>
      </rPr>
      <t xml:space="preserve"> non-muscle-invasive bladder cancer are offered cystoscopic follow-up:
</t>
    </r>
  </si>
  <si>
    <r>
      <t xml:space="preserve">7. People who have had </t>
    </r>
    <r>
      <rPr>
        <u val="single"/>
        <sz val="11"/>
        <rFont val="Arial"/>
        <family val="2"/>
      </rPr>
      <t>low-risk</t>
    </r>
    <r>
      <rPr>
        <sz val="11"/>
        <rFont val="Arial"/>
        <family val="2"/>
      </rPr>
      <t xml:space="preserve"> non-muscle-invasive bladder cancer and who have had no recurrence of the bladder cancer within 12 months are discharged to primary care.</t>
    </r>
  </si>
  <si>
    <r>
      <t xml:space="preserve">8. People with newly diagnosed </t>
    </r>
    <r>
      <rPr>
        <u val="single"/>
        <sz val="11"/>
        <rFont val="Arial"/>
        <family val="2"/>
      </rPr>
      <t>intermediate-risk</t>
    </r>
    <r>
      <rPr>
        <sz val="11"/>
        <rFont val="Arial"/>
        <family val="2"/>
      </rPr>
      <t xml:space="preserve"> non-muscle-invasive bladder cancer are offered a course of at least 6 doses of intravesical mitomycin C.</t>
    </r>
  </si>
  <si>
    <r>
      <t xml:space="preserve">9. People with </t>
    </r>
    <r>
      <rPr>
        <u val="single"/>
        <sz val="11"/>
        <rFont val="Arial"/>
        <family val="2"/>
      </rPr>
      <t>intermediate-risk</t>
    </r>
    <r>
      <rPr>
        <sz val="11"/>
        <rFont val="Arial"/>
        <family val="2"/>
      </rPr>
      <t xml:space="preserve"> non-muscle-invasive bladder cancer are offered cystoscopic follow-up: </t>
    </r>
  </si>
  <si>
    <r>
      <t xml:space="preserve">10. People for whom the first TURBT shows </t>
    </r>
    <r>
      <rPr>
        <u val="single"/>
        <sz val="11"/>
        <rFont val="Arial"/>
        <family val="2"/>
      </rPr>
      <t>high-risk</t>
    </r>
    <r>
      <rPr>
        <sz val="11"/>
        <rFont val="Arial"/>
        <family val="2"/>
      </rPr>
      <t xml:space="preserve"> non-muscle-invasive bladder cancer are offered another TURBT performed no later than 6 weeks after the first resection.</t>
    </r>
  </si>
  <si>
    <r>
      <t xml:space="preserve">11. People with </t>
    </r>
    <r>
      <rPr>
        <u val="single"/>
        <sz val="11"/>
        <rFont val="Arial"/>
        <family val="2"/>
      </rPr>
      <t>high-risk</t>
    </r>
    <r>
      <rPr>
        <sz val="11"/>
        <rFont val="Arial"/>
        <family val="2"/>
      </rPr>
      <t xml:space="preserve"> non-muscle-invasive bladder cancer are offered a choice of intravesical BCG (Bacille Calmette-Guérin) or radical cystectomy.</t>
    </r>
  </si>
  <si>
    <r>
      <t xml:space="preserve">12. People with </t>
    </r>
    <r>
      <rPr>
        <u val="single"/>
        <sz val="11"/>
        <rFont val="Arial"/>
        <family val="2"/>
      </rPr>
      <t>high-risk</t>
    </r>
    <r>
      <rPr>
        <sz val="11"/>
        <rFont val="Arial"/>
        <family val="2"/>
      </rPr>
      <t xml:space="preserve"> non-muscle-invasive bladder cancer are offered cystoscopic follow up:</t>
    </r>
  </si>
  <si>
    <t>The remaining standards in this section refer to the different risk categories; low-risk, intermediate-risk and high-risk.</t>
  </si>
  <si>
    <t>The data collection sheet includes a question about which treatment the person had. This data may be useful when assessing whether a choice is being offered.
The sheet also includes the age of the patient. The audit data should be analysed to ensure that patients of all ages are offered a choice of treatment.
The choice should be based on a full discussion with the person, the clinical nurse specialist and a urologist who performs both intravesical BCG and radical cystectomy.  Details of what should be included in this discussion can be found in recommendation 1.3.6.</t>
  </si>
  <si>
    <t>The data collection sheet includes a question about which treatment the person had. This data may be useful when assessing whether a choice is being offered.
The sheet also includes the age of the patient. The audit data should be analysed to ensure that patients of all ages are offered a choice of treatment.
The choice should be based on a full discussion between the person and a urologist who performs radical cystectomy, a clinical oncologist and a clinical nurse specialist. Details of what should be included in this discussion can be found in recommendation 1.5.3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</si>
</sst>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1">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sz val="8"/>
      <name val="Tahoma"/>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b/>
      <sz val="10"/>
      <color indexed="8"/>
      <name val="Arial"/>
      <family val="2"/>
    </font>
    <font>
      <sz val="7"/>
      <color indexed="8"/>
      <name val="Times New Roman"/>
      <family val="1"/>
    </font>
    <font>
      <b/>
      <u val="single"/>
      <sz val="10"/>
      <color indexed="8"/>
      <name val="Arial"/>
      <family val="2"/>
    </font>
    <font>
      <sz val="11"/>
      <color indexed="12"/>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2"/>
    </font>
    <font>
      <sz val="11"/>
      <color indexed="10"/>
      <name val="Arial"/>
      <family val="2"/>
    </font>
    <font>
      <sz val="14"/>
      <color indexed="8"/>
      <name val="Arial"/>
      <family val="2"/>
    </font>
    <font>
      <sz val="11"/>
      <name val="Calibri"/>
      <family val="2"/>
    </font>
    <font>
      <b/>
      <sz val="11"/>
      <name val="Calibri"/>
      <family val="2"/>
    </font>
    <font>
      <sz val="12"/>
      <color indexed="8"/>
      <name val="Arial"/>
      <family val="2"/>
    </font>
    <font>
      <b/>
      <sz val="16"/>
      <color indexed="8"/>
      <name val="Arial"/>
      <family val="2"/>
    </font>
    <font>
      <sz val="11"/>
      <color indexed="63"/>
      <name val="Helvetica"/>
      <family val="2"/>
    </font>
    <font>
      <b/>
      <sz val="12"/>
      <color indexed="8"/>
      <name val="Arial"/>
      <family val="2"/>
    </font>
    <font>
      <sz val="12"/>
      <color indexed="8"/>
      <name val="Symbol"/>
      <family val="1"/>
    </font>
    <font>
      <sz val="11"/>
      <color indexed="8"/>
      <name val="Symbol"/>
      <family val="1"/>
    </font>
    <font>
      <sz val="12"/>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6"/>
      <color theme="1"/>
      <name val="Arial"/>
      <family val="2"/>
    </font>
    <font>
      <sz val="11"/>
      <color rgb="FF4A4A4A"/>
      <name val="Helvetica"/>
      <family val="2"/>
    </font>
    <font>
      <b/>
      <sz val="12"/>
      <color theme="1"/>
      <name val="Arial"/>
      <family val="2"/>
    </font>
    <font>
      <sz val="11"/>
      <color theme="1"/>
      <name val="Symbol"/>
      <family val="1"/>
    </font>
    <font>
      <sz val="12"/>
      <color theme="1"/>
      <name val="Symbol"/>
      <family val="1"/>
    </font>
    <font>
      <sz val="12"/>
      <color theme="1"/>
      <name val="Calibri"/>
      <family val="2"/>
    </font>
    <font>
      <sz val="18"/>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color theme="1"/>
      </right>
      <top/>
      <bottom/>
    </border>
    <border>
      <left style="medium"/>
      <right/>
      <top/>
      <bottom style="medium"/>
    </border>
    <border>
      <left style="medium"/>
      <right style="medium">
        <color theme="1"/>
      </right>
      <top style="medium"/>
      <bottom/>
    </border>
    <border>
      <left style="medium"/>
      <right style="medium"/>
      <top/>
      <bottom/>
    </border>
    <border>
      <left/>
      <right/>
      <top style="medium"/>
      <bottom style="medium"/>
    </border>
    <border>
      <left style="medium">
        <color theme="1"/>
      </left>
      <right style="medium">
        <color theme="1"/>
      </right>
      <top style="medium">
        <color theme="1"/>
      </top>
      <bottom/>
    </border>
    <border>
      <left style="medium">
        <color theme="1"/>
      </left>
      <right style="medium">
        <color theme="1"/>
      </right>
      <top>
        <color indexed="63"/>
      </top>
      <bottom>
        <color indexed="63"/>
      </bottom>
    </border>
    <border>
      <left/>
      <right style="medium"/>
      <top style="medium"/>
      <bottom style="medium"/>
    </border>
    <border>
      <left/>
      <right/>
      <top/>
      <bottom style="medium"/>
    </border>
    <border>
      <left/>
      <right style="medium"/>
      <top>
        <color indexed="63"/>
      </top>
      <bottom style="medium"/>
    </border>
    <border>
      <left style="medium">
        <color rgb="FF000000"/>
      </left>
      <right>
        <color indexed="63"/>
      </right>
      <top>
        <color indexed="63"/>
      </top>
      <bottom>
        <color indexed="63"/>
      </bottom>
    </border>
    <border>
      <left/>
      <right style="medium">
        <color rgb="FF000000"/>
      </right>
      <top/>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63">
    <xf numFmtId="0" fontId="0" fillId="0" borderId="0" xfId="0" applyFont="1" applyAlignment="1">
      <alignment/>
    </xf>
    <xf numFmtId="0" fontId="64" fillId="0" borderId="0" xfId="0" applyFont="1" applyFill="1" applyAlignment="1" applyProtection="1">
      <alignment/>
      <protection locked="0"/>
    </xf>
    <xf numFmtId="0" fontId="64" fillId="0" borderId="0" xfId="0" applyFont="1" applyAlignment="1" applyProtection="1">
      <alignment/>
      <protection locked="0"/>
    </xf>
    <xf numFmtId="0" fontId="65" fillId="0" borderId="10" xfId="0" applyFont="1" applyBorder="1" applyAlignment="1" applyProtection="1">
      <alignment/>
      <protection locked="0"/>
    </xf>
    <xf numFmtId="0" fontId="64" fillId="0" borderId="0" xfId="0" applyFont="1" applyBorder="1" applyAlignment="1" applyProtection="1">
      <alignment/>
      <protection locked="0"/>
    </xf>
    <xf numFmtId="9" fontId="65"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64" fillId="0" borderId="0" xfId="0" applyFont="1" applyBorder="1" applyAlignment="1" applyProtection="1">
      <alignment wrapText="1"/>
      <protection locked="0"/>
    </xf>
    <xf numFmtId="0" fontId="66" fillId="0" borderId="0" xfId="0" applyFont="1" applyBorder="1" applyAlignment="1" applyProtection="1">
      <alignment/>
      <protection locked="0"/>
    </xf>
    <xf numFmtId="0" fontId="64" fillId="0" borderId="0" xfId="0" applyFont="1" applyBorder="1" applyAlignment="1" applyProtection="1">
      <alignment vertical="top"/>
      <protection locked="0"/>
    </xf>
    <xf numFmtId="0" fontId="67" fillId="0" borderId="0" xfId="0" applyFont="1" applyBorder="1" applyAlignment="1" applyProtection="1">
      <alignment vertical="top" wrapText="1"/>
      <protection locked="0"/>
    </xf>
    <xf numFmtId="0" fontId="64" fillId="0" borderId="0" xfId="0" applyFont="1" applyBorder="1" applyAlignment="1" applyProtection="1">
      <alignment vertical="top" wrapText="1"/>
      <protection locked="0"/>
    </xf>
    <xf numFmtId="0" fontId="64" fillId="0" borderId="0" xfId="0" applyFont="1" applyAlignment="1" applyProtection="1">
      <alignment horizontal="right"/>
      <protection locked="0"/>
    </xf>
    <xf numFmtId="0" fontId="68" fillId="33" borderId="10" xfId="0" applyFont="1" applyFill="1" applyBorder="1" applyAlignment="1" applyProtection="1">
      <alignment vertical="top" wrapText="1"/>
      <protection locked="0"/>
    </xf>
    <xf numFmtId="0" fontId="68" fillId="33" borderId="11" xfId="0" applyFont="1" applyFill="1" applyBorder="1" applyAlignment="1" applyProtection="1">
      <alignment vertical="top"/>
      <protection locked="0"/>
    </xf>
    <xf numFmtId="0" fontId="68" fillId="33" borderId="12" xfId="0" applyFont="1" applyFill="1" applyBorder="1" applyAlignment="1" applyProtection="1">
      <alignment vertical="top" wrapText="1"/>
      <protection locked="0"/>
    </xf>
    <xf numFmtId="0" fontId="68" fillId="33" borderId="11" xfId="0" applyFont="1" applyFill="1" applyBorder="1" applyAlignment="1" applyProtection="1">
      <alignment vertical="top" wrapText="1"/>
      <protection locked="0"/>
    </xf>
    <xf numFmtId="0" fontId="64" fillId="0" borderId="10" xfId="0" applyFont="1" applyBorder="1" applyAlignment="1" applyProtection="1">
      <alignment vertical="top" wrapText="1"/>
      <protection/>
    </xf>
    <xf numFmtId="0" fontId="64" fillId="34" borderId="10" xfId="0" applyFont="1" applyFill="1" applyBorder="1" applyAlignment="1" applyProtection="1">
      <alignment vertical="top" wrapText="1"/>
      <protection locked="0"/>
    </xf>
    <xf numFmtId="0" fontId="64" fillId="0" borderId="13" xfId="0" applyFont="1" applyBorder="1" applyAlignment="1" applyProtection="1">
      <alignment vertical="top" wrapText="1"/>
      <protection/>
    </xf>
    <xf numFmtId="0" fontId="64"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8" fillId="33" borderId="10" xfId="0" applyFont="1" applyFill="1" applyBorder="1" applyAlignment="1" applyProtection="1">
      <alignment horizontal="left" vertical="top" wrapText="1"/>
      <protection/>
    </xf>
    <xf numFmtId="0" fontId="68" fillId="33" borderId="13" xfId="0" applyFont="1" applyFill="1" applyBorder="1" applyAlignment="1" applyProtection="1">
      <alignment horizontal="left" vertical="top" wrapText="1"/>
      <protection/>
    </xf>
    <xf numFmtId="0" fontId="69" fillId="0" borderId="0" xfId="0" applyFont="1" applyBorder="1" applyAlignment="1" applyProtection="1">
      <alignment/>
      <protection locked="0"/>
    </xf>
    <xf numFmtId="0" fontId="64" fillId="34" borderId="10" xfId="0" applyFont="1" applyFill="1" applyBorder="1" applyAlignment="1" applyProtection="1">
      <alignment horizontal="left" vertical="top" wrapText="1"/>
      <protection locked="0"/>
    </xf>
    <xf numFmtId="0" fontId="64" fillId="34" borderId="10" xfId="0" applyFont="1" applyFill="1" applyBorder="1" applyAlignment="1" applyProtection="1">
      <alignment horizontal="center" vertical="top" wrapText="1"/>
      <protection locked="0"/>
    </xf>
    <xf numFmtId="14" fontId="64" fillId="34" borderId="10" xfId="0" applyNumberFormat="1" applyFont="1" applyFill="1" applyBorder="1" applyAlignment="1" applyProtection="1">
      <alignment horizontal="center" vertical="top" wrapText="1"/>
      <protection locked="0"/>
    </xf>
    <xf numFmtId="0" fontId="0" fillId="0" borderId="0" xfId="0" applyAlignment="1">
      <alignment/>
    </xf>
    <xf numFmtId="0" fontId="64" fillId="0" borderId="0" xfId="0" applyFont="1" applyAlignment="1">
      <alignment/>
    </xf>
    <xf numFmtId="0" fontId="63" fillId="0" borderId="0" xfId="0" applyFont="1" applyAlignment="1">
      <alignment wrapText="1"/>
    </xf>
    <xf numFmtId="0" fontId="68" fillId="0" borderId="0" xfId="0" applyFont="1" applyAlignment="1" applyProtection="1">
      <alignment horizontal="right"/>
      <protection locked="0"/>
    </xf>
    <xf numFmtId="0" fontId="68"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7"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6" fillId="0" borderId="0" xfId="0" applyFont="1" applyAlignment="1">
      <alignment wrapText="1"/>
    </xf>
    <xf numFmtId="0" fontId="70" fillId="0" borderId="0" xfId="0" applyFont="1" applyBorder="1" applyAlignment="1" applyProtection="1">
      <alignment/>
      <protection locked="0"/>
    </xf>
    <xf numFmtId="0" fontId="65" fillId="2" borderId="12" xfId="0" applyFont="1" applyFill="1" applyBorder="1" applyAlignment="1" applyProtection="1">
      <alignment horizontal="center"/>
      <protection locked="0"/>
    </xf>
    <xf numFmtId="0" fontId="65" fillId="34" borderId="12" xfId="0" applyFont="1" applyFill="1" applyBorder="1" applyAlignment="1" applyProtection="1">
      <alignment horizontal="center"/>
      <protection locked="0"/>
    </xf>
    <xf numFmtId="0" fontId="70" fillId="0" borderId="0" xfId="0" applyFont="1" applyAlignment="1" applyProtection="1">
      <alignment/>
      <protection locked="0"/>
    </xf>
    <xf numFmtId="0" fontId="70" fillId="34" borderId="10" xfId="0" applyFont="1" applyFill="1" applyBorder="1" applyAlignment="1" applyProtection="1">
      <alignment/>
      <protection locked="0"/>
    </xf>
    <xf numFmtId="0" fontId="65" fillId="0" borderId="0" xfId="0" applyFont="1" applyAlignment="1" applyProtection="1">
      <alignment/>
      <protection locked="0"/>
    </xf>
    <xf numFmtId="0" fontId="65" fillId="0" borderId="0" xfId="0" applyFont="1" applyAlignment="1" applyProtection="1">
      <alignment horizontal="center"/>
      <protection locked="0"/>
    </xf>
    <xf numFmtId="0" fontId="70" fillId="0" borderId="0" xfId="0" applyFont="1" applyAlignment="1" applyProtection="1">
      <alignment horizontal="center"/>
      <protection locked="0"/>
    </xf>
    <xf numFmtId="0" fontId="70" fillId="0" borderId="15" xfId="0" applyFont="1" applyBorder="1" applyAlignment="1" applyProtection="1">
      <alignment horizontal="right"/>
      <protection locked="0"/>
    </xf>
    <xf numFmtId="0" fontId="70" fillId="0" borderId="16" xfId="0" applyFont="1" applyBorder="1" applyAlignment="1" applyProtection="1">
      <alignment/>
      <protection locked="0"/>
    </xf>
    <xf numFmtId="0" fontId="70" fillId="0" borderId="17" xfId="0" applyFont="1" applyBorder="1" applyAlignment="1" applyProtection="1">
      <alignment/>
      <protection locked="0"/>
    </xf>
    <xf numFmtId="0" fontId="70" fillId="0" borderId="18" xfId="0" applyFont="1" applyBorder="1" applyAlignment="1" applyProtection="1">
      <alignment horizontal="right"/>
      <protection locked="0"/>
    </xf>
    <xf numFmtId="0" fontId="70" fillId="0" borderId="19" xfId="0" applyFont="1" applyBorder="1" applyAlignment="1" applyProtection="1">
      <alignment/>
      <protection locked="0"/>
    </xf>
    <xf numFmtId="9" fontId="70" fillId="0" borderId="18" xfId="0" applyNumberFormat="1" applyFont="1" applyBorder="1" applyAlignment="1" applyProtection="1">
      <alignment horizontal="right"/>
      <protection locked="0"/>
    </xf>
    <xf numFmtId="9" fontId="70" fillId="0" borderId="0" xfId="0" applyNumberFormat="1" applyFont="1" applyBorder="1" applyAlignment="1" applyProtection="1">
      <alignment/>
      <protection locked="0"/>
    </xf>
    <xf numFmtId="9" fontId="70" fillId="0" borderId="19" xfId="0" applyNumberFormat="1" applyFont="1" applyBorder="1" applyAlignment="1" applyProtection="1">
      <alignment/>
      <protection locked="0"/>
    </xf>
    <xf numFmtId="9" fontId="70" fillId="0" borderId="0" xfId="0" applyNumberFormat="1" applyFont="1" applyAlignment="1" applyProtection="1">
      <alignment/>
      <protection locked="0"/>
    </xf>
    <xf numFmtId="0" fontId="70" fillId="0" borderId="0" xfId="0" applyFont="1" applyAlignment="1" applyProtection="1">
      <alignment horizontal="right"/>
      <protection locked="0"/>
    </xf>
    <xf numFmtId="0" fontId="65" fillId="0" borderId="0" xfId="0" applyFont="1" applyBorder="1" applyAlignment="1" applyProtection="1">
      <alignment/>
      <protection locked="0"/>
    </xf>
    <xf numFmtId="0" fontId="65" fillId="0" borderId="0" xfId="0" applyFont="1" applyBorder="1" applyAlignment="1" applyProtection="1">
      <alignment horizontal="right"/>
      <protection locked="0"/>
    </xf>
    <xf numFmtId="0" fontId="65" fillId="0" borderId="20" xfId="0" applyFont="1" applyBorder="1" applyAlignment="1" applyProtection="1">
      <alignment/>
      <protection locked="0"/>
    </xf>
    <xf numFmtId="0" fontId="64" fillId="0" borderId="0" xfId="0" applyFont="1" applyAlignment="1">
      <alignment wrapText="1"/>
    </xf>
    <xf numFmtId="0" fontId="0" fillId="0" borderId="0" xfId="0" applyAlignment="1">
      <alignment/>
    </xf>
    <xf numFmtId="0" fontId="65" fillId="35" borderId="14" xfId="0" applyFont="1" applyFill="1" applyBorder="1" applyAlignment="1" applyProtection="1">
      <alignment horizontal="left"/>
      <protection locked="0"/>
    </xf>
    <xf numFmtId="0" fontId="65" fillId="35" borderId="21" xfId="0" applyFont="1" applyFill="1" applyBorder="1" applyAlignment="1" applyProtection="1">
      <alignment horizontal="left"/>
      <protection locked="0"/>
    </xf>
    <xf numFmtId="0" fontId="8" fillId="36" borderId="13" xfId="0" applyFont="1" applyFill="1" applyBorder="1" applyAlignment="1" applyProtection="1">
      <alignment horizontal="left"/>
      <protection locked="0"/>
    </xf>
    <xf numFmtId="0" fontId="65" fillId="36" borderId="22" xfId="0" applyFont="1" applyFill="1" applyBorder="1" applyAlignment="1" applyProtection="1">
      <alignment horizontal="left"/>
      <protection locked="0"/>
    </xf>
    <xf numFmtId="0" fontId="65" fillId="36" borderId="13" xfId="0" applyFont="1" applyFill="1" applyBorder="1" applyAlignment="1" applyProtection="1">
      <alignment horizontal="left" wrapText="1"/>
      <protection locked="0"/>
    </xf>
    <xf numFmtId="0" fontId="65" fillId="36" borderId="13" xfId="0" applyFont="1" applyFill="1" applyBorder="1" applyAlignment="1" applyProtection="1">
      <alignment/>
      <protection locked="0"/>
    </xf>
    <xf numFmtId="0" fontId="0" fillId="0" borderId="0" xfId="0" applyAlignment="1">
      <alignment horizontal="left" vertical="top" wrapText="1"/>
    </xf>
    <xf numFmtId="0" fontId="0" fillId="0" borderId="0" xfId="0" applyAlignment="1">
      <alignment/>
    </xf>
    <xf numFmtId="0" fontId="64" fillId="0" borderId="0" xfId="0" applyFont="1" applyAlignment="1">
      <alignment/>
    </xf>
    <xf numFmtId="0" fontId="65" fillId="2" borderId="14" xfId="0" applyFont="1" applyFill="1" applyBorder="1" applyAlignment="1" applyProtection="1">
      <alignment wrapText="1"/>
      <protection locked="0"/>
    </xf>
    <xf numFmtId="0" fontId="62" fillId="0" borderId="0" xfId="0" applyFont="1" applyAlignment="1">
      <alignment horizontal="left" vertical="top"/>
    </xf>
    <xf numFmtId="0" fontId="0" fillId="0" borderId="0" xfId="0" applyAlignment="1">
      <alignment horizontal="left" vertical="top"/>
    </xf>
    <xf numFmtId="0" fontId="36" fillId="0" borderId="0" xfId="0" applyFont="1" applyAlignment="1">
      <alignment horizontal="left" vertical="top" wrapText="1"/>
    </xf>
    <xf numFmtId="0" fontId="37" fillId="0" borderId="13" xfId="0" applyFont="1" applyBorder="1" applyAlignment="1">
      <alignment wrapText="1"/>
    </xf>
    <xf numFmtId="0" fontId="36" fillId="0" borderId="23" xfId="0" applyFont="1" applyBorder="1" applyAlignment="1">
      <alignment wrapText="1"/>
    </xf>
    <xf numFmtId="0" fontId="36" fillId="0" borderId="14" xfId="0" applyFont="1" applyBorder="1" applyAlignment="1">
      <alignment wrapText="1"/>
    </xf>
    <xf numFmtId="0" fontId="0" fillId="0" borderId="0" xfId="0" applyAlignment="1">
      <alignment/>
    </xf>
    <xf numFmtId="0" fontId="64" fillId="0" borderId="10" xfId="0" applyFont="1" applyBorder="1" applyAlignment="1">
      <alignment wrapText="1"/>
    </xf>
    <xf numFmtId="0" fontId="64" fillId="0" borderId="0" xfId="0" applyFont="1" applyBorder="1" applyAlignment="1">
      <alignment wrapText="1"/>
    </xf>
    <xf numFmtId="0" fontId="64" fillId="0" borderId="0" xfId="0" applyFont="1" applyAlignment="1">
      <alignment wrapText="1"/>
    </xf>
    <xf numFmtId="0" fontId="0" fillId="0" borderId="0" xfId="0" applyAlignment="1">
      <alignment horizontal="left" vertical="top" wrapText="1"/>
    </xf>
    <xf numFmtId="0" fontId="0" fillId="0" borderId="0" xfId="0" applyAlignment="1">
      <alignment/>
    </xf>
    <xf numFmtId="0" fontId="64" fillId="0" borderId="0" xfId="0" applyFont="1" applyAlignment="1">
      <alignment/>
    </xf>
    <xf numFmtId="0" fontId="64" fillId="34" borderId="11" xfId="0" applyFont="1" applyFill="1" applyBorder="1" applyAlignment="1" applyProtection="1">
      <alignment horizontal="left" vertical="top" wrapText="1"/>
      <protection locked="0"/>
    </xf>
    <xf numFmtId="0" fontId="64" fillId="0" borderId="10" xfId="0" applyFont="1" applyBorder="1" applyAlignment="1">
      <alignment horizontal="left" vertical="top" wrapText="1"/>
    </xf>
    <xf numFmtId="0" fontId="70" fillId="34" borderId="10" xfId="0" applyFont="1" applyFill="1" applyBorder="1" applyAlignment="1" applyProtection="1">
      <alignment horizontal="left" vertical="center"/>
      <protection locked="0"/>
    </xf>
    <xf numFmtId="0" fontId="70" fillId="34" borderId="11" xfId="0" applyFont="1" applyFill="1" applyBorder="1" applyAlignment="1" applyProtection="1">
      <alignment horizontal="left" vertical="center"/>
      <protection locked="0"/>
    </xf>
    <xf numFmtId="0" fontId="70" fillId="11" borderId="10" xfId="0" applyFont="1" applyFill="1" applyBorder="1" applyAlignment="1" applyProtection="1">
      <alignment vertical="center"/>
      <protection locked="0"/>
    </xf>
    <xf numFmtId="0" fontId="70" fillId="35" borderId="10" xfId="0" applyFont="1" applyFill="1" applyBorder="1" applyAlignment="1" applyProtection="1">
      <alignment vertical="center"/>
      <protection locked="0"/>
    </xf>
    <xf numFmtId="0" fontId="70" fillId="0" borderId="10" xfId="0" applyFont="1" applyBorder="1" applyAlignment="1" applyProtection="1">
      <alignment horizontal="center" vertical="center"/>
      <protection locked="0"/>
    </xf>
    <xf numFmtId="9" fontId="70" fillId="0" borderId="10" xfId="0" applyNumberFormat="1"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2" borderId="11" xfId="0" applyFont="1" applyFill="1" applyBorder="1" applyAlignment="1" applyProtection="1">
      <alignment horizontal="left" vertical="center"/>
      <protection locked="0"/>
    </xf>
    <xf numFmtId="0" fontId="65" fillId="0" borderId="0" xfId="0" applyFont="1" applyAlignment="1" applyProtection="1">
      <alignment horizontal="left" vertical="center"/>
      <protection locked="0"/>
    </xf>
    <xf numFmtId="0" fontId="70" fillId="33" borderId="10" xfId="0" applyFont="1" applyFill="1" applyBorder="1" applyAlignment="1" applyProtection="1">
      <alignment horizontal="left" vertical="center"/>
      <protection locked="0"/>
    </xf>
    <xf numFmtId="0" fontId="70" fillId="2" borderId="10" xfId="0" applyFont="1" applyFill="1" applyBorder="1" applyAlignment="1" applyProtection="1">
      <alignment horizontal="left" vertical="center"/>
      <protection locked="0"/>
    </xf>
    <xf numFmtId="0" fontId="70" fillId="0" borderId="24" xfId="0" applyFont="1" applyBorder="1" applyAlignment="1" applyProtection="1">
      <alignment horizontal="left" vertical="center"/>
      <protection locked="0"/>
    </xf>
    <xf numFmtId="0" fontId="70" fillId="0" borderId="10" xfId="0" applyFont="1" applyBorder="1" applyAlignment="1" applyProtection="1">
      <alignment horizontal="center" vertical="center"/>
      <protection/>
    </xf>
    <xf numFmtId="0" fontId="71" fillId="0" borderId="0" xfId="0" applyFont="1" applyAlignment="1" applyProtection="1">
      <alignment/>
      <protection locked="0"/>
    </xf>
    <xf numFmtId="0" fontId="68" fillId="0" borderId="10" xfId="0" applyFont="1" applyBorder="1" applyAlignment="1">
      <alignment horizontal="center"/>
    </xf>
    <xf numFmtId="0" fontId="64" fillId="0" borderId="10" xfId="0" applyFont="1" applyBorder="1" applyAlignment="1">
      <alignment horizontal="left" vertical="top"/>
    </xf>
    <xf numFmtId="0" fontId="0" fillId="0" borderId="0" xfId="0" applyFont="1" applyAlignment="1" applyProtection="1">
      <alignment/>
      <protection locked="0"/>
    </xf>
    <xf numFmtId="0" fontId="68" fillId="0" borderId="0" xfId="0" applyFont="1" applyFill="1" applyBorder="1" applyAlignment="1">
      <alignment horizontal="left"/>
    </xf>
    <xf numFmtId="0" fontId="0" fillId="0" borderId="0" xfId="0" applyAlignment="1">
      <alignment/>
    </xf>
    <xf numFmtId="0" fontId="64" fillId="0" borderId="0" xfId="0" applyFont="1" applyAlignment="1">
      <alignment/>
    </xf>
    <xf numFmtId="0" fontId="68" fillId="33" borderId="10" xfId="0" applyFont="1" applyFill="1" applyBorder="1" applyAlignment="1" applyProtection="1">
      <alignment horizontal="left"/>
      <protection/>
    </xf>
    <xf numFmtId="0" fontId="68" fillId="33" borderId="10" xfId="0" applyFont="1" applyFill="1" applyBorder="1" applyAlignment="1" applyProtection="1">
      <alignment horizontal="left" wrapText="1"/>
      <protection/>
    </xf>
    <xf numFmtId="0" fontId="64" fillId="0" borderId="0" xfId="0" applyFont="1" applyAlignment="1">
      <alignment/>
    </xf>
    <xf numFmtId="0" fontId="64" fillId="0" borderId="0" xfId="0" applyFont="1" applyAlignment="1" applyProtection="1">
      <alignment vertical="top" wrapText="1"/>
      <protection/>
    </xf>
    <xf numFmtId="0" fontId="0" fillId="0" borderId="0" xfId="0" applyAlignment="1" applyProtection="1">
      <alignment vertical="top" wrapText="1"/>
      <protection/>
    </xf>
    <xf numFmtId="0" fontId="65" fillId="36" borderId="14" xfId="0" applyFont="1" applyFill="1" applyBorder="1" applyAlignment="1" applyProtection="1">
      <alignment/>
      <protection locked="0"/>
    </xf>
    <xf numFmtId="0" fontId="65" fillId="0" borderId="0" xfId="0" applyFont="1" applyAlignment="1" applyProtection="1">
      <alignment/>
      <protection locked="0"/>
    </xf>
    <xf numFmtId="0" fontId="65" fillId="34" borderId="14" xfId="0" applyFont="1" applyFill="1" applyBorder="1" applyAlignment="1" applyProtection="1">
      <alignment wrapText="1"/>
      <protection locked="0"/>
    </xf>
    <xf numFmtId="0" fontId="0" fillId="0" borderId="0" xfId="0" applyAlignment="1">
      <alignment/>
    </xf>
    <xf numFmtId="0" fontId="72" fillId="0" borderId="0" xfId="0" applyFont="1" applyFill="1" applyBorder="1" applyAlignment="1" applyProtection="1">
      <alignment/>
      <protection locked="0"/>
    </xf>
    <xf numFmtId="0" fontId="4" fillId="0" borderId="0" xfId="0" applyFont="1" applyBorder="1" applyAlignment="1" applyProtection="1">
      <alignment horizontal="left" vertical="top" wrapText="1"/>
      <protection/>
    </xf>
    <xf numFmtId="0" fontId="68" fillId="33" borderId="14" xfId="0" applyFont="1" applyFill="1" applyBorder="1" applyAlignment="1" applyProtection="1">
      <alignment horizontal="left" vertical="top" wrapText="1"/>
      <protection/>
    </xf>
    <xf numFmtId="0" fontId="70" fillId="34" borderId="10" xfId="0" applyFont="1" applyFill="1" applyBorder="1" applyAlignment="1" applyProtection="1">
      <alignment horizontal="left" vertical="center" wrapText="1"/>
      <protection locked="0"/>
    </xf>
    <xf numFmtId="0" fontId="70" fillId="34" borderId="11" xfId="0" applyFont="1" applyFill="1" applyBorder="1" applyAlignment="1" applyProtection="1">
      <alignment horizontal="left" vertical="center" wrapText="1"/>
      <protection locked="0"/>
    </xf>
    <xf numFmtId="0" fontId="65" fillId="2" borderId="25" xfId="0" applyFont="1" applyFill="1" applyBorder="1" applyAlignment="1" applyProtection="1">
      <alignment horizontal="center"/>
      <protection locked="0"/>
    </xf>
    <xf numFmtId="0" fontId="65" fillId="34" borderId="25" xfId="0" applyFont="1" applyFill="1" applyBorder="1" applyAlignment="1" applyProtection="1">
      <alignment horizontal="center"/>
      <protection locked="0"/>
    </xf>
    <xf numFmtId="0" fontId="65" fillId="2" borderId="26" xfId="0" applyFont="1" applyFill="1" applyBorder="1" applyAlignment="1" applyProtection="1">
      <alignment wrapText="1"/>
      <protection locked="0"/>
    </xf>
    <xf numFmtId="0" fontId="65" fillId="8" borderId="12" xfId="0" applyFont="1" applyFill="1" applyBorder="1" applyAlignment="1" applyProtection="1">
      <alignment horizontal="center"/>
      <protection locked="0"/>
    </xf>
    <xf numFmtId="0" fontId="65" fillId="8" borderId="14" xfId="0" applyFont="1" applyFill="1" applyBorder="1" applyAlignment="1" applyProtection="1">
      <alignment wrapText="1"/>
      <protection locked="0"/>
    </xf>
    <xf numFmtId="0" fontId="65" fillId="8" borderId="26" xfId="0" applyFont="1" applyFill="1" applyBorder="1" applyAlignment="1" applyProtection="1">
      <alignment wrapText="1"/>
      <protection locked="0"/>
    </xf>
    <xf numFmtId="0" fontId="4" fillId="0" borderId="13" xfId="0" applyFont="1" applyBorder="1" applyAlignment="1" applyProtection="1">
      <alignment vertical="top" wrapText="1"/>
      <protection/>
    </xf>
    <xf numFmtId="0" fontId="4" fillId="0" borderId="13" xfId="0" applyFont="1" applyBorder="1" applyAlignment="1" applyProtection="1">
      <alignment horizontal="left" vertical="top" wrapText="1"/>
      <protection/>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xf>
    <xf numFmtId="0" fontId="4" fillId="0" borderId="14" xfId="0" applyFont="1" applyBorder="1" applyAlignment="1" applyProtection="1">
      <alignment horizontal="left" vertical="top" wrapText="1"/>
      <protection/>
    </xf>
    <xf numFmtId="0" fontId="4" fillId="0" borderId="14" xfId="0" applyFont="1" applyBorder="1" applyAlignment="1" applyProtection="1">
      <alignment vertical="top" wrapText="1"/>
      <protection locked="0"/>
    </xf>
    <xf numFmtId="0" fontId="4" fillId="0" borderId="13"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4" fillId="0" borderId="10" xfId="0" applyFont="1" applyFill="1" applyBorder="1" applyAlignment="1" applyProtection="1">
      <alignment vertical="top" wrapText="1"/>
      <protection/>
    </xf>
    <xf numFmtId="0" fontId="4" fillId="0" borderId="23" xfId="0" applyFont="1" applyFill="1" applyBorder="1" applyAlignment="1" applyProtection="1">
      <alignment vertical="top" wrapText="1"/>
      <protection/>
    </xf>
    <xf numFmtId="0" fontId="4" fillId="0" borderId="23" xfId="0" applyFont="1" applyBorder="1" applyAlignment="1" applyProtection="1">
      <alignment horizontal="left" vertical="top" wrapText="1"/>
      <protection/>
    </xf>
    <xf numFmtId="0" fontId="4" fillId="0" borderId="23" xfId="0" applyFont="1" applyBorder="1" applyAlignment="1" applyProtection="1">
      <alignment vertical="top" wrapText="1"/>
      <protection locked="0"/>
    </xf>
    <xf numFmtId="0" fontId="4" fillId="0" borderId="23" xfId="0" applyFont="1" applyBorder="1" applyAlignment="1" applyProtection="1">
      <alignment vertical="top" wrapText="1"/>
      <protection/>
    </xf>
    <xf numFmtId="0" fontId="65" fillId="34" borderId="26" xfId="0" applyFont="1" applyFill="1" applyBorder="1" applyAlignment="1" applyProtection="1">
      <alignment wrapText="1"/>
      <protection locked="0"/>
    </xf>
    <xf numFmtId="0" fontId="73" fillId="0" borderId="0" xfId="0" applyFont="1" applyFill="1" applyBorder="1" applyAlignment="1" applyProtection="1">
      <alignment/>
      <protection locked="0"/>
    </xf>
    <xf numFmtId="0" fontId="74" fillId="0" borderId="0" xfId="0" applyFont="1" applyAlignment="1">
      <alignment/>
    </xf>
    <xf numFmtId="0" fontId="56" fillId="0" borderId="13" xfId="53" applyBorder="1" applyAlignment="1" applyProtection="1">
      <alignment vertical="top" wrapText="1"/>
      <protection/>
    </xf>
    <xf numFmtId="9" fontId="4" fillId="0" borderId="13"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9" fontId="4" fillId="0" borderId="14" xfId="0" applyNumberFormat="1"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9" fontId="4" fillId="0" borderId="23" xfId="0" applyNumberFormat="1"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9" fontId="4" fillId="0" borderId="23" xfId="0" applyNumberFormat="1" applyFont="1" applyBorder="1" applyAlignment="1" applyProtection="1" quotePrefix="1">
      <alignment horizontal="center" vertical="center" wrapText="1"/>
      <protection/>
    </xf>
    <xf numFmtId="0" fontId="4" fillId="0" borderId="14" xfId="0" applyFont="1" applyBorder="1" applyAlignment="1" applyProtection="1" quotePrefix="1">
      <alignment horizontal="center" vertical="center" wrapText="1"/>
      <protection/>
    </xf>
    <xf numFmtId="0" fontId="4" fillId="0" borderId="10" xfId="0" applyFont="1" applyBorder="1" applyAlignment="1" applyProtection="1" quotePrefix="1">
      <alignment horizontal="center" vertical="center" wrapText="1"/>
      <protection/>
    </xf>
    <xf numFmtId="0" fontId="4" fillId="0" borderId="23" xfId="0" applyFont="1" applyBorder="1" applyAlignment="1" applyProtection="1" quotePrefix="1">
      <alignment horizontal="center" vertical="center" wrapText="1"/>
      <protection/>
    </xf>
    <xf numFmtId="0" fontId="68" fillId="0" borderId="0" xfId="0" applyFont="1" applyAlignment="1" applyProtection="1">
      <alignment/>
      <protection locked="0"/>
    </xf>
    <xf numFmtId="0" fontId="62" fillId="0" borderId="0" xfId="0" applyFont="1" applyAlignment="1">
      <alignment/>
    </xf>
    <xf numFmtId="0" fontId="0" fillId="8" borderId="26" xfId="0" applyFill="1" applyBorder="1" applyAlignment="1">
      <alignment horizontal="left" wrapText="1"/>
    </xf>
    <xf numFmtId="0" fontId="0" fillId="0" borderId="16" xfId="0" applyBorder="1" applyAlignment="1">
      <alignment vertical="top" wrapText="1"/>
    </xf>
    <xf numFmtId="0" fontId="64" fillId="0" borderId="0" xfId="0" applyFont="1" applyFill="1" applyBorder="1" applyAlignment="1">
      <alignment horizontal="left" vertical="top" wrapText="1"/>
    </xf>
    <xf numFmtId="0" fontId="75" fillId="0" borderId="0" xfId="0" applyFont="1" applyFill="1" applyBorder="1" applyAlignment="1">
      <alignment horizontal="left" vertical="top" wrapText="1"/>
    </xf>
    <xf numFmtId="0" fontId="64" fillId="0" borderId="0" xfId="0" applyFont="1" applyAlignment="1">
      <alignment wrapText="1"/>
    </xf>
    <xf numFmtId="0" fontId="68" fillId="0" borderId="24" xfId="0" applyFont="1" applyBorder="1" applyAlignment="1">
      <alignment horizontal="center"/>
    </xf>
    <xf numFmtId="0" fontId="62" fillId="0" borderId="27" xfId="0" applyFont="1" applyBorder="1" applyAlignment="1">
      <alignment horizontal="center"/>
    </xf>
    <xf numFmtId="0" fontId="65" fillId="8" borderId="23" xfId="0" applyFont="1" applyFill="1" applyBorder="1" applyAlignment="1" applyProtection="1">
      <alignment wrapText="1"/>
      <protection locked="0"/>
    </xf>
    <xf numFmtId="0" fontId="64" fillId="0" borderId="16" xfId="0" applyFont="1" applyBorder="1" applyAlignment="1" applyProtection="1">
      <alignment vertical="top" wrapText="1"/>
      <protection/>
    </xf>
    <xf numFmtId="9" fontId="4" fillId="0" borderId="16" xfId="0" applyNumberFormat="1" applyFont="1" applyBorder="1" applyAlignment="1" applyProtection="1" quotePrefix="1">
      <alignment horizontal="center" vertical="center" wrapText="1"/>
      <protection/>
    </xf>
    <xf numFmtId="9" fontId="4" fillId="0" borderId="0" xfId="0" applyNumberFormat="1" applyFont="1" applyBorder="1" applyAlignment="1" applyProtection="1" quotePrefix="1">
      <alignment horizontal="center" vertical="center" wrapText="1"/>
      <protection/>
    </xf>
    <xf numFmtId="9" fontId="4" fillId="0" borderId="13" xfId="0" applyNumberFormat="1" applyFont="1" applyBorder="1" applyAlignment="1" applyProtection="1" quotePrefix="1">
      <alignment horizontal="center" vertical="center" wrapText="1"/>
      <protection/>
    </xf>
    <xf numFmtId="9" fontId="4" fillId="0" borderId="14" xfId="0" applyNumberFormat="1" applyFont="1" applyBorder="1" applyAlignment="1" applyProtection="1" quotePrefix="1">
      <alignment horizontal="center" vertical="center" wrapText="1"/>
      <protection/>
    </xf>
    <xf numFmtId="0" fontId="64" fillId="0" borderId="15" xfId="0" applyFont="1" applyBorder="1" applyAlignment="1" applyProtection="1">
      <alignment/>
      <protection locked="0"/>
    </xf>
    <xf numFmtId="0" fontId="64" fillId="0" borderId="18" xfId="0" applyFont="1" applyBorder="1" applyAlignment="1" applyProtection="1">
      <alignment/>
      <protection locked="0"/>
    </xf>
    <xf numFmtId="0" fontId="64" fillId="0" borderId="16" xfId="0" applyFont="1" applyBorder="1" applyAlignment="1" applyProtection="1">
      <alignment/>
      <protection locked="0"/>
    </xf>
    <xf numFmtId="0" fontId="64" fillId="0" borderId="21" xfId="0" applyFont="1" applyBorder="1" applyAlignment="1" applyProtection="1">
      <alignment/>
      <protection locked="0"/>
    </xf>
    <xf numFmtId="0" fontId="64" fillId="0" borderId="28" xfId="0" applyFont="1" applyBorder="1" applyAlignment="1" applyProtection="1">
      <alignment/>
      <protection locked="0"/>
    </xf>
    <xf numFmtId="0" fontId="64" fillId="0" borderId="21" xfId="0" applyFont="1" applyBorder="1" applyAlignment="1" applyProtection="1">
      <alignment/>
      <protection locked="0"/>
    </xf>
    <xf numFmtId="0" fontId="64" fillId="0" borderId="16" xfId="0" applyFont="1" applyBorder="1" applyAlignment="1" applyProtection="1">
      <alignment horizontal="center"/>
      <protection locked="0"/>
    </xf>
    <xf numFmtId="9" fontId="64" fillId="0" borderId="17" xfId="0" applyNumberFormat="1" applyFont="1" applyBorder="1" applyAlignment="1" applyProtection="1">
      <alignment horizontal="center"/>
      <protection locked="0"/>
    </xf>
    <xf numFmtId="0" fontId="64" fillId="0" borderId="0" xfId="0" applyFont="1" applyBorder="1" applyAlignment="1" applyProtection="1">
      <alignment horizontal="center"/>
      <protection locked="0"/>
    </xf>
    <xf numFmtId="9" fontId="64" fillId="0" borderId="19" xfId="0" applyNumberFormat="1" applyFont="1" applyBorder="1" applyAlignment="1" applyProtection="1">
      <alignment horizontal="center"/>
      <protection locked="0"/>
    </xf>
    <xf numFmtId="0" fontId="64" fillId="0" borderId="28" xfId="0" applyFont="1" applyBorder="1" applyAlignment="1" applyProtection="1">
      <alignment horizontal="center"/>
      <protection locked="0"/>
    </xf>
    <xf numFmtId="9" fontId="64" fillId="0" borderId="29" xfId="0" applyNumberFormat="1" applyFont="1" applyBorder="1" applyAlignment="1" applyProtection="1">
      <alignment horizontal="center"/>
      <protection locked="0"/>
    </xf>
    <xf numFmtId="14" fontId="70" fillId="34" borderId="10" xfId="0" applyNumberFormat="1" applyFont="1" applyFill="1" applyBorder="1" applyAlignment="1" applyProtection="1">
      <alignment horizontal="left" vertical="center" wrapText="1"/>
      <protection locked="0"/>
    </xf>
    <xf numFmtId="0" fontId="64" fillId="0" borderId="10" xfId="0" applyFont="1" applyBorder="1" applyAlignment="1" quotePrefix="1">
      <alignment horizontal="left" vertical="top"/>
    </xf>
    <xf numFmtId="0" fontId="0" fillId="0" borderId="0" xfId="0" applyFont="1" applyBorder="1" applyAlignment="1">
      <alignment/>
    </xf>
    <xf numFmtId="0" fontId="64" fillId="0" borderId="13" xfId="0" applyFont="1" applyBorder="1" applyAlignment="1">
      <alignment horizontal="left" vertical="top"/>
    </xf>
    <xf numFmtId="0" fontId="64" fillId="0" borderId="14" xfId="0" applyFont="1" applyBorder="1" applyAlignment="1">
      <alignment horizontal="left" vertical="top"/>
    </xf>
    <xf numFmtId="0" fontId="68" fillId="0" borderId="21" xfId="0" applyFont="1" applyBorder="1" applyAlignment="1">
      <alignment horizontal="center"/>
    </xf>
    <xf numFmtId="0" fontId="0" fillId="0" borderId="29" xfId="0" applyFont="1" applyBorder="1" applyAlignment="1">
      <alignment horizontal="center"/>
    </xf>
    <xf numFmtId="0" fontId="68" fillId="0" borderId="28" xfId="0" applyFont="1" applyBorder="1" applyAlignment="1">
      <alignment horizontal="center"/>
    </xf>
    <xf numFmtId="0" fontId="62" fillId="0" borderId="29" xfId="0" applyFont="1" applyBorder="1" applyAlignment="1">
      <alignment horizontal="center"/>
    </xf>
    <xf numFmtId="0" fontId="0" fillId="0" borderId="0" xfId="0" applyBorder="1" applyAlignment="1">
      <alignment/>
    </xf>
    <xf numFmtId="0" fontId="56" fillId="0" borderId="14" xfId="53" applyBorder="1" applyAlignment="1" applyProtection="1">
      <alignment vertical="top" wrapText="1"/>
      <protection/>
    </xf>
    <xf numFmtId="0" fontId="0" fillId="0" borderId="0" xfId="0" applyFont="1" applyBorder="1" applyAlignment="1" applyProtection="1">
      <alignment/>
      <protection locked="0"/>
    </xf>
    <xf numFmtId="0" fontId="0" fillId="0" borderId="0" xfId="0" applyAlignment="1">
      <alignment/>
    </xf>
    <xf numFmtId="0" fontId="0" fillId="8" borderId="26" xfId="0" applyFill="1" applyBorder="1" applyAlignment="1">
      <alignment horizontal="left" wrapText="1"/>
    </xf>
    <xf numFmtId="0" fontId="65" fillId="0" borderId="0" xfId="0" applyFont="1" applyAlignment="1" applyProtection="1">
      <alignment/>
      <protection locked="0"/>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64" fillId="0" borderId="0" xfId="0" applyFont="1" applyBorder="1" applyAlignment="1" applyProtection="1">
      <alignment vertical="top" wrapText="1"/>
      <protection locked="0"/>
    </xf>
    <xf numFmtId="0" fontId="0" fillId="0" borderId="0" xfId="0" applyAlignment="1">
      <alignment vertical="top" wrapText="1"/>
    </xf>
    <xf numFmtId="0" fontId="64" fillId="0" borderId="0" xfId="0" applyFont="1" applyBorder="1" applyAlignment="1" applyProtection="1">
      <alignment horizontal="left" vertical="top" wrapText="1"/>
      <protection/>
    </xf>
    <xf numFmtId="0" fontId="64" fillId="0" borderId="0" xfId="0" applyFont="1" applyBorder="1" applyAlignment="1" applyProtection="1">
      <alignment vertical="top" wrapText="1"/>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66" fillId="0" borderId="0" xfId="0" applyFont="1" applyBorder="1" applyAlignment="1" applyProtection="1">
      <alignment/>
      <protection/>
    </xf>
    <xf numFmtId="0" fontId="64" fillId="0" borderId="0" xfId="0" applyNumberFormat="1" applyFont="1" applyAlignment="1" applyProtection="1">
      <alignment wrapText="1"/>
      <protection/>
    </xf>
    <xf numFmtId="0" fontId="0" fillId="0" borderId="0" xfId="0" applyAlignment="1" applyProtection="1">
      <alignment wrapText="1"/>
      <protection/>
    </xf>
    <xf numFmtId="0" fontId="56" fillId="0" borderId="0" xfId="53" applyBorder="1" applyAlignment="1" applyProtection="1">
      <alignment horizontal="left" wrapText="1"/>
      <protection/>
    </xf>
    <xf numFmtId="0" fontId="4" fillId="0" borderId="0" xfId="0" applyFont="1" applyBorder="1" applyAlignment="1" applyProtection="1">
      <alignment horizontal="left" vertical="top" wrapText="1"/>
      <protection/>
    </xf>
    <xf numFmtId="0" fontId="76" fillId="0" borderId="30" xfId="0" applyFont="1" applyBorder="1" applyAlignment="1">
      <alignment horizontal="left" vertical="center" wrapText="1"/>
    </xf>
    <xf numFmtId="0" fontId="0" fillId="0" borderId="0" xfId="0" applyBorder="1" applyAlignment="1">
      <alignment/>
    </xf>
    <xf numFmtId="0" fontId="0" fillId="0" borderId="31" xfId="0" applyBorder="1" applyAlignment="1">
      <alignment/>
    </xf>
    <xf numFmtId="0" fontId="77" fillId="0" borderId="32" xfId="0" applyFont="1" applyBorder="1" applyAlignment="1">
      <alignment horizontal="left" vertical="center" wrapText="1"/>
    </xf>
    <xf numFmtId="0" fontId="0" fillId="0" borderId="33" xfId="0" applyBorder="1" applyAlignment="1">
      <alignment/>
    </xf>
    <xf numFmtId="0" fontId="0" fillId="0" borderId="34" xfId="0" applyBorder="1" applyAlignment="1">
      <alignment/>
    </xf>
    <xf numFmtId="0" fontId="68" fillId="0" borderId="35" xfId="0" applyFont="1" applyBorder="1" applyAlignment="1">
      <alignment vertical="center" wrapText="1"/>
    </xf>
    <xf numFmtId="0" fontId="68" fillId="0" borderId="36" xfId="0" applyFont="1" applyBorder="1" applyAlignment="1">
      <alignment vertical="center" wrapText="1"/>
    </xf>
    <xf numFmtId="0" fontId="68" fillId="0" borderId="37" xfId="0" applyFont="1" applyBorder="1" applyAlignment="1">
      <alignment vertical="center" wrapText="1"/>
    </xf>
    <xf numFmtId="0" fontId="64" fillId="0" borderId="38" xfId="0" applyFont="1" applyBorder="1" applyAlignment="1">
      <alignment vertical="center" wrapText="1"/>
    </xf>
    <xf numFmtId="0" fontId="0" fillId="0" borderId="39" xfId="0" applyBorder="1" applyAlignment="1">
      <alignment/>
    </xf>
    <xf numFmtId="0" fontId="0" fillId="0" borderId="40" xfId="0" applyBorder="1" applyAlignment="1">
      <alignment/>
    </xf>
    <xf numFmtId="0" fontId="68" fillId="0" borderId="0" xfId="0" applyFont="1" applyAlignment="1" applyProtection="1">
      <alignment/>
      <protection locked="0"/>
    </xf>
    <xf numFmtId="0" fontId="62" fillId="0" borderId="0" xfId="0" applyFont="1" applyAlignment="1">
      <alignment/>
    </xf>
    <xf numFmtId="0" fontId="64" fillId="0" borderId="0" xfId="0" applyFont="1" applyAlignment="1" applyProtection="1">
      <alignment wrapText="1"/>
      <protection locked="0"/>
    </xf>
    <xf numFmtId="0" fontId="0" fillId="0" borderId="0" xfId="0" applyFont="1" applyAlignment="1">
      <alignment wrapText="1"/>
    </xf>
    <xf numFmtId="0" fontId="68" fillId="33" borderId="11" xfId="0" applyFont="1" applyFill="1" applyBorder="1" applyAlignment="1" applyProtection="1">
      <alignment horizontal="left"/>
      <protection/>
    </xf>
    <xf numFmtId="0" fontId="0" fillId="0" borderId="24" xfId="0" applyBorder="1" applyAlignment="1">
      <alignment horizontal="left"/>
    </xf>
    <xf numFmtId="0" fontId="0" fillId="0" borderId="27" xfId="0" applyBorder="1" applyAlignment="1">
      <alignment horizontal="left"/>
    </xf>
    <xf numFmtId="0" fontId="56" fillId="0" borderId="13" xfId="53" applyBorder="1" applyAlignment="1" applyProtection="1">
      <alignment vertical="top" wrapText="1"/>
      <protection/>
    </xf>
    <xf numFmtId="0" fontId="0" fillId="0" borderId="23" xfId="0" applyBorder="1" applyAlignment="1">
      <alignment vertical="top" wrapText="1"/>
    </xf>
    <xf numFmtId="0" fontId="4" fillId="0" borderId="23" xfId="0" applyFont="1" applyBorder="1" applyAlignment="1" applyProtection="1">
      <alignment vertical="top" wrapText="1"/>
      <protection/>
    </xf>
    <xf numFmtId="0" fontId="0" fillId="0" borderId="14" xfId="0" applyBorder="1" applyAlignment="1">
      <alignment vertical="top" wrapText="1"/>
    </xf>
    <xf numFmtId="0" fontId="70" fillId="0" borderId="28" xfId="0" applyNumberFormat="1" applyFont="1" applyFill="1" applyBorder="1" applyAlignment="1" applyProtection="1">
      <alignment wrapText="1"/>
      <protection locked="0"/>
    </xf>
    <xf numFmtId="0" fontId="0" fillId="0" borderId="28" xfId="0" applyBorder="1" applyAlignment="1">
      <alignment/>
    </xf>
    <xf numFmtId="0" fontId="4" fillId="0" borderId="13" xfId="0" applyFont="1" applyBorder="1" applyAlignment="1" applyProtection="1">
      <alignment vertical="top" wrapText="1"/>
      <protection/>
    </xf>
    <xf numFmtId="0" fontId="64" fillId="0" borderId="0" xfId="0" applyFont="1" applyBorder="1" applyAlignment="1" applyProtection="1">
      <alignment/>
      <protection locked="0"/>
    </xf>
    <xf numFmtId="0" fontId="0" fillId="0" borderId="0" xfId="0" applyAlignment="1">
      <alignment/>
    </xf>
    <xf numFmtId="0" fontId="72" fillId="0" borderId="0" xfId="0" applyFont="1" applyFill="1" applyBorder="1" applyAlignment="1" applyProtection="1">
      <alignment wrapText="1"/>
      <protection/>
    </xf>
    <xf numFmtId="0" fontId="0" fillId="0" borderId="0" xfId="0" applyAlignment="1">
      <alignment wrapText="1"/>
    </xf>
    <xf numFmtId="0" fontId="64" fillId="0" borderId="0" xfId="0" applyFont="1" applyFill="1" applyBorder="1" applyAlignment="1" applyProtection="1">
      <alignment wrapText="1"/>
      <protection/>
    </xf>
    <xf numFmtId="0" fontId="64" fillId="0" borderId="0" xfId="0" applyNumberFormat="1" applyFont="1" applyFill="1" applyBorder="1" applyAlignment="1" applyProtection="1">
      <alignment wrapText="1"/>
      <protection/>
    </xf>
    <xf numFmtId="0" fontId="64" fillId="0" borderId="0" xfId="0" applyFont="1" applyBorder="1" applyAlignment="1" applyProtection="1">
      <alignment wrapText="1"/>
      <protection/>
    </xf>
    <xf numFmtId="0" fontId="65" fillId="34" borderId="41" xfId="0" applyFont="1" applyFill="1" applyBorder="1" applyAlignment="1" applyProtection="1">
      <alignment horizontal="center"/>
      <protection locked="0"/>
    </xf>
    <xf numFmtId="0" fontId="0" fillId="0" borderId="42" xfId="0" applyBorder="1" applyAlignment="1">
      <alignment horizontal="center"/>
    </xf>
    <xf numFmtId="0" fontId="0" fillId="0" borderId="43" xfId="0" applyBorder="1" applyAlignment="1">
      <alignment horizontal="center"/>
    </xf>
    <xf numFmtId="0" fontId="65" fillId="2" borderId="25" xfId="0" applyFont="1" applyFill="1" applyBorder="1" applyAlignment="1" applyProtection="1">
      <alignment horizontal="left" wrapText="1"/>
      <protection locked="0"/>
    </xf>
    <xf numFmtId="0" fontId="0" fillId="0" borderId="26" xfId="0" applyBorder="1" applyAlignment="1">
      <alignment horizontal="left" wrapText="1"/>
    </xf>
    <xf numFmtId="0" fontId="65" fillId="8" borderId="25" xfId="0" applyFont="1" applyFill="1" applyBorder="1" applyAlignment="1" applyProtection="1">
      <alignment wrapText="1"/>
      <protection locked="0"/>
    </xf>
    <xf numFmtId="0" fontId="0" fillId="8" borderId="26" xfId="0" applyFill="1" applyBorder="1" applyAlignment="1">
      <alignment/>
    </xf>
    <xf numFmtId="0" fontId="65" fillId="2" borderId="41" xfId="0" applyFont="1" applyFill="1" applyBorder="1" applyAlignment="1" applyProtection="1">
      <alignment horizontal="center"/>
      <protection locked="0"/>
    </xf>
    <xf numFmtId="0" fontId="0" fillId="2" borderId="42" xfId="0" applyFill="1" applyBorder="1" applyAlignment="1">
      <alignment horizontal="center"/>
    </xf>
    <xf numFmtId="0" fontId="0" fillId="2" borderId="43" xfId="0" applyFill="1" applyBorder="1" applyAlignment="1">
      <alignment horizontal="center"/>
    </xf>
    <xf numFmtId="0" fontId="65" fillId="2" borderId="44" xfId="0" applyFont="1" applyFill="1" applyBorder="1" applyAlignment="1" applyProtection="1">
      <alignment horizontal="left" wrapText="1"/>
      <protection locked="0"/>
    </xf>
    <xf numFmtId="0" fontId="0" fillId="0" borderId="45" xfId="0" applyBorder="1" applyAlignment="1">
      <alignment horizontal="left" wrapText="1"/>
    </xf>
    <xf numFmtId="0" fontId="0" fillId="0" borderId="46" xfId="0" applyBorder="1" applyAlignment="1">
      <alignment horizontal="left" wrapText="1"/>
    </xf>
    <xf numFmtId="0" fontId="12" fillId="2" borderId="41" xfId="0" applyFont="1" applyFill="1" applyBorder="1" applyAlignment="1" applyProtection="1">
      <alignment horizontal="center" vertical="top"/>
      <protection locked="0"/>
    </xf>
    <xf numFmtId="0" fontId="0" fillId="0" borderId="42" xfId="0" applyBorder="1" applyAlignment="1">
      <alignment horizontal="center" vertical="top"/>
    </xf>
    <xf numFmtId="0" fontId="0" fillId="0" borderId="43" xfId="0" applyBorder="1" applyAlignment="1">
      <alignment horizontal="center" vertical="top"/>
    </xf>
    <xf numFmtId="0" fontId="65" fillId="8" borderId="25" xfId="0" applyFont="1" applyFill="1" applyBorder="1" applyAlignment="1" applyProtection="1">
      <alignment horizontal="left" wrapText="1"/>
      <protection locked="0"/>
    </xf>
    <xf numFmtId="0" fontId="0" fillId="8" borderId="26" xfId="0" applyFill="1" applyBorder="1" applyAlignment="1">
      <alignment horizontal="left" wrapText="1"/>
    </xf>
    <xf numFmtId="0" fontId="65" fillId="8" borderId="44" xfId="0" applyFont="1" applyFill="1" applyBorder="1" applyAlignment="1" applyProtection="1">
      <alignment horizontal="left" wrapText="1"/>
      <protection locked="0"/>
    </xf>
    <xf numFmtId="0" fontId="0" fillId="8" borderId="45" xfId="0" applyFill="1" applyBorder="1" applyAlignment="1">
      <alignment horizontal="left" wrapText="1"/>
    </xf>
    <xf numFmtId="0" fontId="0" fillId="8" borderId="46" xfId="0" applyFill="1" applyBorder="1" applyAlignment="1">
      <alignment horizontal="left" wrapText="1"/>
    </xf>
    <xf numFmtId="0" fontId="65" fillId="2" borderId="44" xfId="0" applyFont="1" applyFill="1" applyBorder="1" applyAlignment="1" applyProtection="1">
      <alignment horizontal="left"/>
      <protection locked="0"/>
    </xf>
    <xf numFmtId="0" fontId="0" fillId="2" borderId="45" xfId="0" applyFill="1" applyBorder="1" applyAlignment="1">
      <alignment horizontal="left"/>
    </xf>
    <xf numFmtId="0" fontId="0" fillId="0" borderId="46" xfId="0" applyBorder="1" applyAlignment="1">
      <alignment horizontal="left"/>
    </xf>
    <xf numFmtId="0" fontId="12" fillId="8" borderId="41"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0" xfId="0" applyFont="1" applyAlignment="1" applyProtection="1">
      <alignment/>
      <protection locked="0"/>
    </xf>
    <xf numFmtId="0" fontId="0" fillId="0" borderId="0" xfId="0" applyFont="1" applyAlignment="1">
      <alignment/>
    </xf>
    <xf numFmtId="0" fontId="70" fillId="0" borderId="0" xfId="0" applyFont="1" applyAlignment="1" applyProtection="1">
      <alignment/>
      <protection locked="0"/>
    </xf>
    <xf numFmtId="0" fontId="65" fillId="0" borderId="0" xfId="0" applyFont="1" applyAlignment="1" applyProtection="1">
      <alignment/>
      <protection locked="0"/>
    </xf>
    <xf numFmtId="0" fontId="65" fillId="8" borderId="41" xfId="0" applyFont="1" applyFill="1" applyBorder="1" applyAlignment="1" applyProtection="1">
      <alignment horizontal="center"/>
      <protection locked="0"/>
    </xf>
    <xf numFmtId="0" fontId="65" fillId="8" borderId="42" xfId="0" applyFont="1" applyFill="1" applyBorder="1" applyAlignment="1" applyProtection="1">
      <alignment horizontal="center" vertical="center"/>
      <protection locked="0"/>
    </xf>
    <xf numFmtId="0" fontId="0" fillId="0" borderId="43" xfId="0" applyBorder="1" applyAlignment="1">
      <alignment/>
    </xf>
    <xf numFmtId="0" fontId="0" fillId="2" borderId="26" xfId="0" applyFill="1" applyBorder="1" applyAlignment="1">
      <alignment horizontal="left" wrapText="1"/>
    </xf>
    <xf numFmtId="0" fontId="68" fillId="33" borderId="11" xfId="0" applyFont="1" applyFill="1" applyBorder="1" applyAlignment="1" applyProtection="1">
      <alignment/>
      <protection locked="0"/>
    </xf>
    <xf numFmtId="0" fontId="0" fillId="0" borderId="24" xfId="0" applyBorder="1" applyAlignment="1">
      <alignment/>
    </xf>
    <xf numFmtId="0" fontId="0" fillId="0" borderId="27" xfId="0" applyBorder="1" applyAlignment="1">
      <alignment/>
    </xf>
    <xf numFmtId="0" fontId="64" fillId="0" borderId="11" xfId="0" applyFont="1" applyBorder="1" applyAlignment="1" applyProtection="1">
      <alignment vertical="top" wrapText="1"/>
      <protection/>
    </xf>
    <xf numFmtId="0" fontId="0" fillId="0" borderId="24" xfId="0" applyBorder="1" applyAlignment="1">
      <alignment vertical="top" wrapText="1"/>
    </xf>
    <xf numFmtId="0" fontId="0" fillId="0" borderId="27" xfId="0" applyBorder="1" applyAlignment="1">
      <alignment vertical="top" wrapText="1"/>
    </xf>
    <xf numFmtId="0" fontId="64" fillId="0" borderId="0" xfId="0" applyFont="1" applyAlignment="1" applyProtection="1">
      <alignment/>
      <protection locked="0"/>
    </xf>
    <xf numFmtId="0" fontId="72" fillId="0" borderId="0" xfId="0" applyFont="1" applyAlignment="1">
      <alignment horizontal="left" wrapText="1"/>
    </xf>
    <xf numFmtId="0" fontId="0" fillId="0" borderId="0" xfId="0" applyAlignment="1">
      <alignment horizontal="left" wrapText="1"/>
    </xf>
    <xf numFmtId="0" fontId="64" fillId="0" borderId="0" xfId="0" applyFont="1" applyAlignment="1">
      <alignment/>
    </xf>
    <xf numFmtId="0" fontId="75" fillId="0" borderId="0" xfId="0" applyFont="1" applyFill="1" applyBorder="1" applyAlignment="1">
      <alignment horizontal="left" vertical="top" wrapText="1"/>
    </xf>
    <xf numFmtId="0" fontId="78" fillId="0" borderId="0" xfId="0" applyFont="1" applyAlignment="1">
      <alignment horizontal="left" vertical="top" wrapText="1"/>
    </xf>
    <xf numFmtId="0" fontId="78" fillId="0" borderId="0" xfId="0" applyFont="1" applyAlignment="1">
      <alignment horizontal="left"/>
    </xf>
    <xf numFmtId="0" fontId="64"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64" fillId="0" borderId="28" xfId="0" applyFont="1" applyBorder="1" applyAlignment="1" applyProtection="1">
      <alignment/>
      <protection locked="0"/>
    </xf>
    <xf numFmtId="0" fontId="0" fillId="0" borderId="28" xfId="0" applyFont="1" applyBorder="1" applyAlignment="1">
      <alignment/>
    </xf>
    <xf numFmtId="0" fontId="64" fillId="0" borderId="15" xfId="0" applyFont="1" applyBorder="1" applyAlignment="1" applyProtection="1">
      <alignment vertical="top" wrapText="1"/>
      <protection/>
    </xf>
    <xf numFmtId="0" fontId="0" fillId="0" borderId="16" xfId="0" applyBorder="1" applyAlignment="1">
      <alignment vertical="top" wrapText="1"/>
    </xf>
    <xf numFmtId="0" fontId="0" fillId="0" borderId="17" xfId="0" applyBorder="1" applyAlignment="1">
      <alignment vertical="top" wrapText="1"/>
    </xf>
    <xf numFmtId="0" fontId="64" fillId="0" borderId="21" xfId="0" applyFont="1" applyBorder="1" applyAlignment="1" applyProtection="1">
      <alignment vertical="top" wrapText="1"/>
      <protection/>
    </xf>
    <xf numFmtId="0" fontId="0" fillId="0" borderId="28" xfId="0" applyBorder="1" applyAlignment="1">
      <alignment vertical="top" wrapText="1"/>
    </xf>
    <xf numFmtId="0" fontId="0" fillId="0" borderId="29" xfId="0" applyBorder="1" applyAlignment="1">
      <alignment vertical="top" wrapText="1"/>
    </xf>
    <xf numFmtId="0" fontId="64" fillId="0" borderId="18" xfId="0" applyFont="1" applyBorder="1" applyAlignment="1" applyProtection="1">
      <alignment vertical="top" wrapText="1"/>
      <protection/>
    </xf>
    <xf numFmtId="0" fontId="0" fillId="0" borderId="0" xfId="0" applyBorder="1" applyAlignment="1">
      <alignment vertical="top" wrapText="1"/>
    </xf>
    <xf numFmtId="0" fontId="0" fillId="0" borderId="19" xfId="0" applyBorder="1" applyAlignment="1">
      <alignment vertical="top" wrapText="1"/>
    </xf>
    <xf numFmtId="0" fontId="64" fillId="0" borderId="0" xfId="0" applyFont="1" applyBorder="1" applyAlignment="1" applyProtection="1">
      <alignment wrapText="1"/>
      <protection locked="0"/>
    </xf>
    <xf numFmtId="0" fontId="0" fillId="0" borderId="0" xfId="0" applyFont="1" applyAlignment="1" applyProtection="1">
      <alignment/>
      <protection locked="0"/>
    </xf>
    <xf numFmtId="0" fontId="72" fillId="0" borderId="0" xfId="0" applyFont="1" applyFill="1" applyBorder="1" applyAlignment="1" applyProtection="1">
      <alignment/>
      <protection/>
    </xf>
    <xf numFmtId="0" fontId="79" fillId="0" borderId="0" xfId="0" applyFont="1" applyFill="1" applyAlignment="1" applyProtection="1">
      <alignment/>
      <protection/>
    </xf>
    <xf numFmtId="0" fontId="64" fillId="34" borderId="11" xfId="0" applyFont="1" applyFill="1" applyBorder="1" applyAlignment="1" applyProtection="1">
      <alignment horizontal="left" vertical="top" wrapText="1"/>
      <protection locked="0"/>
    </xf>
    <xf numFmtId="0" fontId="64" fillId="34" borderId="27" xfId="0" applyFont="1" applyFill="1" applyBorder="1" applyAlignment="1" applyProtection="1">
      <alignment horizontal="left" vertical="top" wrapText="1"/>
      <protection locked="0"/>
    </xf>
    <xf numFmtId="0" fontId="0" fillId="0" borderId="0" xfId="0" applyFont="1" applyAlignment="1" applyProtection="1">
      <alignment/>
      <protection/>
    </xf>
    <xf numFmtId="0" fontId="56" fillId="0" borderId="0" xfId="53" applyAlignment="1" applyProtection="1">
      <alignment/>
      <protection/>
    </xf>
    <xf numFmtId="0" fontId="68" fillId="33" borderId="11" xfId="0" applyFont="1" applyFill="1" applyBorder="1" applyAlignment="1" applyProtection="1" quotePrefix="1">
      <alignment/>
      <protection locked="0"/>
    </xf>
    <xf numFmtId="0" fontId="64" fillId="0" borderId="11" xfId="0" applyFont="1"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64" fillId="0" borderId="11" xfId="0" applyFont="1" applyBorder="1" applyAlignment="1" quotePrefix="1">
      <alignment horizontal="left" vertical="top" wrapText="1"/>
    </xf>
    <xf numFmtId="0" fontId="64" fillId="0" borderId="24" xfId="0" applyFont="1" applyBorder="1" applyAlignment="1">
      <alignment horizontal="left" vertical="top" wrapText="1"/>
    </xf>
    <xf numFmtId="0" fontId="0" fillId="0" borderId="27" xfId="0" applyFont="1" applyBorder="1" applyAlignment="1">
      <alignment horizontal="left" vertical="top" wrapText="1"/>
    </xf>
    <xf numFmtId="0" fontId="64" fillId="0" borderId="21"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68" fillId="0" borderId="24" xfId="0" applyFont="1" applyBorder="1" applyAlignment="1">
      <alignment horizontal="center"/>
    </xf>
    <xf numFmtId="0" fontId="62" fillId="0" borderId="27" xfId="0" applyFont="1" applyBorder="1" applyAlignment="1">
      <alignment horizontal="center"/>
    </xf>
    <xf numFmtId="0" fontId="68" fillId="0" borderId="11" xfId="0" applyFont="1" applyBorder="1" applyAlignment="1">
      <alignment horizontal="center"/>
    </xf>
    <xf numFmtId="0" fontId="0" fillId="0" borderId="27" xfId="0" applyFont="1" applyBorder="1" applyAlignment="1">
      <alignment horizontal="center"/>
    </xf>
    <xf numFmtId="0" fontId="64" fillId="0" borderId="27" xfId="0" applyFont="1" applyBorder="1" applyAlignment="1">
      <alignment horizontal="left" vertical="top" wrapText="1"/>
    </xf>
    <xf numFmtId="0" fontId="68" fillId="0" borderId="11" xfId="0" applyFont="1" applyBorder="1" applyAlignment="1">
      <alignment horizontal="center" wrapText="1"/>
    </xf>
    <xf numFmtId="0" fontId="0" fillId="0" borderId="27" xfId="0" applyFont="1" applyBorder="1" applyAlignment="1">
      <alignment wrapText="1"/>
    </xf>
    <xf numFmtId="0" fontId="64" fillId="0" borderId="24" xfId="0" applyFont="1" applyBorder="1" applyAlignment="1">
      <alignment horizontal="center"/>
    </xf>
    <xf numFmtId="0" fontId="68" fillId="0" borderId="16" xfId="0" applyFont="1" applyBorder="1" applyAlignment="1">
      <alignment horizontal="center"/>
    </xf>
    <xf numFmtId="0" fontId="62" fillId="0" borderId="17" xfId="0" applyFont="1" applyBorder="1" applyAlignment="1">
      <alignment horizontal="center"/>
    </xf>
    <xf numFmtId="0" fontId="64" fillId="0" borderId="0" xfId="0" applyFont="1" applyAlignment="1">
      <alignment vertical="top" wrapText="1"/>
    </xf>
    <xf numFmtId="0" fontId="68" fillId="0" borderId="11" xfId="0" applyFont="1" applyFill="1" applyBorder="1" applyAlignment="1">
      <alignment/>
    </xf>
    <xf numFmtId="0" fontId="68" fillId="0" borderId="27" xfId="0" applyFont="1" applyFill="1" applyBorder="1" applyAlignment="1">
      <alignment/>
    </xf>
    <xf numFmtId="0" fontId="64" fillId="0" borderId="10" xfId="0" applyFont="1" applyBorder="1" applyAlignment="1">
      <alignment horizontal="left" vertical="top" wrapText="1"/>
    </xf>
    <xf numFmtId="0" fontId="68" fillId="0" borderId="11" xfId="0" applyFont="1" applyBorder="1" applyAlignment="1">
      <alignment/>
    </xf>
    <xf numFmtId="0" fontId="68" fillId="0" borderId="24" xfId="0" applyFont="1" applyBorder="1" applyAlignment="1">
      <alignment/>
    </xf>
    <xf numFmtId="0" fontId="64" fillId="0" borderId="24" xfId="0" applyFont="1" applyBorder="1" applyAlignment="1">
      <alignment/>
    </xf>
    <xf numFmtId="0" fontId="64" fillId="0" borderId="27" xfId="0" applyFont="1" applyBorder="1" applyAlignment="1">
      <alignment/>
    </xf>
    <xf numFmtId="0" fontId="68" fillId="0" borderId="27" xfId="0" applyFont="1" applyBorder="1" applyAlignment="1">
      <alignment/>
    </xf>
    <xf numFmtId="0" fontId="64" fillId="0" borderId="0" xfId="0" applyFont="1" applyBorder="1" applyAlignment="1">
      <alignment/>
    </xf>
    <xf numFmtId="0" fontId="68" fillId="0" borderId="27" xfId="0" applyFont="1" applyBorder="1" applyAlignment="1">
      <alignment horizontal="center"/>
    </xf>
    <xf numFmtId="0" fontId="64" fillId="0" borderId="11" xfId="0" applyFont="1" applyBorder="1" applyAlignment="1">
      <alignment horizontal="center" wrapText="1"/>
    </xf>
    <xf numFmtId="0" fontId="0" fillId="0" borderId="24" xfId="0" applyBorder="1" applyAlignment="1">
      <alignment horizontal="center"/>
    </xf>
    <xf numFmtId="0" fontId="0" fillId="0" borderId="27" xfId="0" applyBorder="1" applyAlignment="1">
      <alignment horizontal="center"/>
    </xf>
    <xf numFmtId="0" fontId="64" fillId="0" borderId="15" xfId="0" applyFont="1" applyBorder="1" applyAlignment="1">
      <alignment horizontal="left" vertical="top" wrapText="1"/>
    </xf>
    <xf numFmtId="0" fontId="64" fillId="0" borderId="16" xfId="0" applyFont="1" applyBorder="1" applyAlignment="1">
      <alignment horizontal="left" vertical="top" wrapText="1"/>
    </xf>
    <xf numFmtId="0" fontId="0" fillId="0" borderId="17" xfId="0" applyFont="1" applyBorder="1" applyAlignment="1">
      <alignment horizontal="left" vertical="top" wrapText="1"/>
    </xf>
    <xf numFmtId="0" fontId="68" fillId="0" borderId="15" xfId="0" applyFont="1" applyBorder="1" applyAlignment="1">
      <alignment horizontal="center"/>
    </xf>
    <xf numFmtId="0" fontId="0" fillId="0" borderId="17" xfId="0" applyFont="1" applyBorder="1" applyAlignment="1">
      <alignment horizontal="center"/>
    </xf>
    <xf numFmtId="0" fontId="68" fillId="0" borderId="24" xfId="0" applyFont="1" applyBorder="1" applyAlignment="1">
      <alignment horizontal="center" vertical="center"/>
    </xf>
    <xf numFmtId="0" fontId="62" fillId="0" borderId="27" xfId="0" applyFont="1" applyBorder="1" applyAlignment="1">
      <alignment horizontal="center" vertical="center"/>
    </xf>
    <xf numFmtId="0" fontId="68" fillId="0" borderId="11" xfId="0" applyFont="1" applyBorder="1" applyAlignment="1">
      <alignment horizontal="left" vertical="top"/>
    </xf>
    <xf numFmtId="0" fontId="68" fillId="0" borderId="24" xfId="0" applyFont="1" applyBorder="1" applyAlignment="1">
      <alignment horizontal="left" vertical="top"/>
    </xf>
    <xf numFmtId="0" fontId="68" fillId="0" borderId="27" xfId="0" applyFont="1" applyBorder="1" applyAlignment="1">
      <alignment horizontal="left" vertical="top"/>
    </xf>
    <xf numFmtId="0" fontId="64" fillId="0" borderId="24" xfId="0" applyFont="1" applyBorder="1" applyAlignment="1">
      <alignment horizontal="center" wrapText="1"/>
    </xf>
    <xf numFmtId="0" fontId="64" fillId="0" borderId="27" xfId="0" applyFont="1" applyBorder="1" applyAlignment="1">
      <alignment horizontal="center" wrapText="1"/>
    </xf>
    <xf numFmtId="0" fontId="64" fillId="0" borderId="11" xfId="0" applyFont="1" applyBorder="1" applyAlignment="1">
      <alignment horizontal="center" vertical="center" wrapText="1"/>
    </xf>
    <xf numFmtId="0" fontId="0" fillId="0" borderId="24" xfId="0" applyFont="1" applyBorder="1" applyAlignment="1">
      <alignment horizontal="center" vertical="center"/>
    </xf>
    <xf numFmtId="0" fontId="0" fillId="0" borderId="2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athways.nice.org.uk/"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Guidance/PH1" TargetMode="External" /><Relationship Id="rId2" Type="http://schemas.openxmlformats.org/officeDocument/2006/relationships/hyperlink" Target="https://www.nice.org.uk/guidance/ph10"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NG2"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6"/>
  <sheetViews>
    <sheetView zoomScalePageLayoutView="0" workbookViewId="0" topLeftCell="A1">
      <selection activeCell="E9" sqref="E9"/>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74" t="s">
        <v>60</v>
      </c>
      <c r="B1" s="74" t="s">
        <v>61</v>
      </c>
      <c r="C1" s="74" t="s">
        <v>59</v>
      </c>
    </row>
    <row r="2" spans="1:3" s="107" customFormat="1" ht="15">
      <c r="A2" s="75" t="s">
        <v>105</v>
      </c>
      <c r="B2" s="76" t="s">
        <v>151</v>
      </c>
      <c r="C2" s="75" t="s">
        <v>144</v>
      </c>
    </row>
    <row r="3" spans="1:3" s="63" customFormat="1" ht="15">
      <c r="A3" s="75" t="s">
        <v>104</v>
      </c>
      <c r="B3" s="76" t="s">
        <v>150</v>
      </c>
      <c r="C3" s="75" t="s">
        <v>142</v>
      </c>
    </row>
    <row r="4" spans="1:3" s="107" customFormat="1" ht="30">
      <c r="A4" s="84" t="s">
        <v>141</v>
      </c>
      <c r="B4" s="76"/>
      <c r="C4" s="75" t="s">
        <v>145</v>
      </c>
    </row>
    <row r="5" spans="1:3" s="29" customFormat="1" ht="15">
      <c r="A5" s="75" t="s">
        <v>55</v>
      </c>
      <c r="B5" s="76" t="s">
        <v>283</v>
      </c>
      <c r="C5" s="75" t="s">
        <v>68</v>
      </c>
    </row>
    <row r="6" spans="1:3" s="29" customFormat="1" ht="15">
      <c r="A6" s="75" t="s">
        <v>56</v>
      </c>
      <c r="B6" s="76">
        <v>2015</v>
      </c>
      <c r="C6" s="75" t="s">
        <v>68</v>
      </c>
    </row>
    <row r="7" spans="1:3" ht="15">
      <c r="A7" s="75" t="s">
        <v>49</v>
      </c>
      <c r="B7" s="76" t="s">
        <v>281</v>
      </c>
      <c r="C7" s="75" t="s">
        <v>67</v>
      </c>
    </row>
    <row r="8" spans="1:3" s="63" customFormat="1" ht="90.75" customHeight="1">
      <c r="A8" s="70" t="s">
        <v>75</v>
      </c>
      <c r="B8" s="76" t="s">
        <v>147</v>
      </c>
      <c r="C8" s="84" t="s">
        <v>111</v>
      </c>
    </row>
    <row r="9" spans="1:3" ht="48" customHeight="1">
      <c r="A9" s="75" t="s">
        <v>50</v>
      </c>
      <c r="B9" s="194" t="s">
        <v>284</v>
      </c>
      <c r="C9" s="75" t="s">
        <v>67</v>
      </c>
    </row>
    <row r="10" spans="1:3" ht="33.75" customHeight="1">
      <c r="A10" s="75" t="s">
        <v>51</v>
      </c>
      <c r="B10" s="76" t="s">
        <v>285</v>
      </c>
      <c r="C10" s="75" t="s">
        <v>67</v>
      </c>
    </row>
    <row r="11" spans="1:3" ht="57.75" customHeight="1">
      <c r="A11" s="75" t="s">
        <v>46</v>
      </c>
      <c r="B11" s="76" t="s">
        <v>230</v>
      </c>
      <c r="C11" s="75" t="s">
        <v>67</v>
      </c>
    </row>
    <row r="12" spans="1:3" ht="45">
      <c r="A12" s="75" t="s">
        <v>76</v>
      </c>
      <c r="B12" s="40" t="s">
        <v>317</v>
      </c>
      <c r="C12" s="75" t="s">
        <v>77</v>
      </c>
    </row>
    <row r="13" spans="2:3" ht="45">
      <c r="B13" s="40" t="s">
        <v>318</v>
      </c>
      <c r="C13" s="75"/>
    </row>
    <row r="14" spans="2:3" ht="30">
      <c r="B14" s="40" t="s">
        <v>252</v>
      </c>
      <c r="C14" s="75"/>
    </row>
    <row r="15" spans="2:3" ht="30">
      <c r="B15" s="40" t="s">
        <v>253</v>
      </c>
      <c r="C15" s="75"/>
    </row>
    <row r="16" spans="2:3" s="107" customFormat="1" ht="30">
      <c r="B16" s="40" t="s">
        <v>254</v>
      </c>
      <c r="C16" s="75"/>
    </row>
    <row r="17" spans="2:3" s="107" customFormat="1" ht="30">
      <c r="B17" s="40" t="s">
        <v>319</v>
      </c>
      <c r="C17" s="75"/>
    </row>
    <row r="18" spans="2:3" s="107" customFormat="1" ht="30">
      <c r="B18" s="40" t="s">
        <v>255</v>
      </c>
      <c r="C18" s="75"/>
    </row>
    <row r="19" ht="30">
      <c r="B19" s="40" t="s">
        <v>256</v>
      </c>
    </row>
    <row r="20" s="107" customFormat="1" ht="15.75" thickBot="1">
      <c r="B20" s="31"/>
    </row>
    <row r="21" ht="15">
      <c r="B21" s="77" t="s">
        <v>79</v>
      </c>
    </row>
    <row r="22" s="63" customFormat="1" ht="30">
      <c r="B22" s="78" t="s">
        <v>136</v>
      </c>
    </row>
    <row r="23" ht="30">
      <c r="B23" s="78" t="s">
        <v>80</v>
      </c>
    </row>
    <row r="24" ht="30">
      <c r="B24" s="78" t="s">
        <v>81</v>
      </c>
    </row>
    <row r="25" s="63" customFormat="1" ht="15">
      <c r="B25" s="78" t="s">
        <v>112</v>
      </c>
    </row>
    <row r="26" ht="15.75" thickBot="1">
      <c r="B26" s="79" t="s">
        <v>78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Q27" sqref="Q27"/>
    </sheetView>
  </sheetViews>
  <sheetFormatPr defaultColWidth="9.140625" defaultRowHeight="15"/>
  <cols>
    <col min="1" max="16384" width="9.140625" style="107"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39687486"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42"/>
  <sheetViews>
    <sheetView showGridLines="0" zoomScalePageLayoutView="0" workbookViewId="0" topLeftCell="A1">
      <selection activeCell="J15" sqref="J15"/>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26.25" customHeight="1">
      <c r="B1" s="204" t="str">
        <f>'Hidden sheet'!B3&amp;": "&amp;'Hidden sheet'!B4&amp;"clinical audit"</f>
        <v>Bladder cancer: clinical audit</v>
      </c>
      <c r="C1" s="205"/>
    </row>
    <row r="3" spans="2:3" s="4" customFormat="1" ht="30" customHeight="1">
      <c r="B3" s="203" t="str">
        <f>"This clinical audit tool can be used to carry out a local clinical audit project that aims "&amp;('Hidden sheet'!B7)&amp;"."</f>
        <v>This clinical audit tool can be used to carry out a local clinical audit project that aims to improve the diagnosis, treatment and follow-up of bladder cancer.</v>
      </c>
      <c r="C3" s="203"/>
    </row>
    <row r="4" spans="2:3" s="4" customFormat="1" ht="14.25">
      <c r="B4" s="10"/>
      <c r="C4" s="12"/>
    </row>
    <row r="5" spans="2:3" s="4" customFormat="1" ht="30" customHeight="1">
      <c r="B5" s="203" t="str">
        <f>"The tool includes:
• clinical audit standards based on the NICE guideline for "&amp;'Hidden sheet'!B3</f>
        <v>The tool includes:
• clinical audit standards based on the NICE guideline for Bladder cancer</v>
      </c>
      <c r="C5" s="203"/>
    </row>
    <row r="6" spans="2:3" s="4" customFormat="1" ht="73.5" customHeight="1">
      <c r="B6" s="202" t="s">
        <v>282</v>
      </c>
      <c r="C6" s="202"/>
    </row>
    <row r="7" spans="2:3" s="4" customFormat="1" ht="15" customHeight="1">
      <c r="B7" s="202"/>
      <c r="C7" s="202"/>
    </row>
    <row r="8" spans="2:3" s="4" customFormat="1" ht="45" customHeight="1">
      <c r="B8" s="210" t="s">
        <v>123</v>
      </c>
      <c r="C8" s="210"/>
    </row>
    <row r="9" spans="2:3" s="4" customFormat="1" ht="15" customHeight="1">
      <c r="B9" s="119"/>
      <c r="C9" s="119"/>
    </row>
    <row r="10" spans="2:3" s="4" customFormat="1" ht="15" customHeight="1">
      <c r="B10" s="209" t="s">
        <v>152</v>
      </c>
      <c r="C10" s="209"/>
    </row>
    <row r="11" spans="2:3" s="4" customFormat="1" ht="15" customHeight="1">
      <c r="B11" s="202"/>
      <c r="C11" s="202"/>
    </row>
    <row r="12" spans="2:5" s="9" customFormat="1" ht="18">
      <c r="B12" s="206" t="s">
        <v>106</v>
      </c>
      <c r="C12" s="206"/>
      <c r="E12" s="25"/>
    </row>
    <row r="13" s="4" customFormat="1" ht="15" thickBot="1">
      <c r="C13" s="8"/>
    </row>
    <row r="14" spans="2:3" s="4" customFormat="1" ht="30" customHeight="1" thickBot="1">
      <c r="B14" s="23" t="s">
        <v>58</v>
      </c>
      <c r="C14" s="22" t="str">
        <f>"The audit could be carried out in the following services: "&amp;'Hidden sheet'!B9&amp;"."</f>
        <v>The audit could be carried out in the following services: secondary care services that manage bladder cancer.</v>
      </c>
    </row>
    <row r="15" spans="2:3" s="4" customFormat="1" ht="45" customHeight="1" thickBot="1">
      <c r="B15" s="24" t="s">
        <v>51</v>
      </c>
      <c r="C15" s="129" t="str">
        <f>"The audit should involve clinical and non-clinical stakeholders, who may include "&amp;'Hidden sheet'!B10&amp;"."</f>
        <v>The audit should involve clinical and non-clinical stakeholders, who may include urologists, oncologists, radiologists, nurse specialists, clinical audit staff and patients.</v>
      </c>
    </row>
    <row r="16" spans="2:3" s="4" customFormat="1" ht="57" customHeight="1">
      <c r="B16" s="24" t="s">
        <v>13</v>
      </c>
      <c r="C16" s="20" t="str">
        <f>"The audit sample should include "&amp;'Hidden sheet'!B11&amp;"."</f>
        <v>The audit sample should include adults (18 years and older) referred from primary care with suspected bladder cancer and/or those with newly diagnosed or recurrent bladder (urothelial carcinoma, adenocarcinoma, sqamous-cell carcinoma or small-cell carcinoma) or urethral cancer.</v>
      </c>
    </row>
    <row r="17" spans="2:3" s="4" customFormat="1" ht="125.25" customHeight="1" thickBot="1">
      <c r="B17" s="120"/>
      <c r="C17" s="21" t="s">
        <v>286</v>
      </c>
    </row>
    <row r="18" spans="2:3" s="4" customFormat="1" ht="14.25">
      <c r="B18" s="10"/>
      <c r="C18" s="11"/>
    </row>
    <row r="19" spans="2:3" s="4" customFormat="1" ht="18">
      <c r="B19" s="206" t="s">
        <v>73</v>
      </c>
      <c r="C19" s="206"/>
    </row>
    <row r="20" s="4" customFormat="1" ht="15" thickBot="1"/>
    <row r="21" spans="2:3" s="4" customFormat="1" ht="100.5" thickBot="1">
      <c r="B21" s="23" t="s">
        <v>109</v>
      </c>
      <c r="C21" s="18" t="s">
        <v>137</v>
      </c>
    </row>
    <row r="22" spans="2:3" s="4" customFormat="1" ht="30" customHeight="1" thickBot="1">
      <c r="B22" s="24" t="s">
        <v>114</v>
      </c>
      <c r="C22" s="20" t="s">
        <v>110</v>
      </c>
    </row>
    <row r="23" spans="2:3" s="4" customFormat="1" ht="30" customHeight="1" thickBot="1">
      <c r="B23" s="24" t="s">
        <v>115</v>
      </c>
      <c r="C23" s="20" t="s">
        <v>138</v>
      </c>
    </row>
    <row r="24" spans="2:3" s="4" customFormat="1" ht="57.75" thickBot="1">
      <c r="B24" s="24" t="s">
        <v>116</v>
      </c>
      <c r="C24" s="20" t="s">
        <v>139</v>
      </c>
    </row>
    <row r="25" spans="2:3" s="4" customFormat="1" ht="57.75" thickBot="1">
      <c r="B25" s="24" t="s">
        <v>42</v>
      </c>
      <c r="C25" s="18" t="s">
        <v>140</v>
      </c>
    </row>
    <row r="26" spans="2:3" s="4" customFormat="1" ht="30" customHeight="1" thickBot="1">
      <c r="B26" s="23" t="s">
        <v>108</v>
      </c>
      <c r="C26" s="21" t="s">
        <v>107</v>
      </c>
    </row>
    <row r="27" spans="2:3" s="4" customFormat="1" ht="14.25">
      <c r="B27" s="10"/>
      <c r="C27" s="12"/>
    </row>
    <row r="28" spans="2:3" s="4" customFormat="1" ht="30" customHeight="1">
      <c r="B28" s="200" t="s">
        <v>74</v>
      </c>
      <c r="C28" s="201"/>
    </row>
    <row r="29" spans="2:3" s="4" customFormat="1" ht="30" customHeight="1">
      <c r="B29" s="200" t="str">
        <f>'Hidden sheet'!B12</f>
        <v>Rob Jones, Reader and Honorary Consultant in Medical Oncology, University of Glasgow, Beatson West of Scotland Cancer Centre
</v>
      </c>
      <c r="C29" s="201"/>
    </row>
    <row r="30" spans="2:3" s="4" customFormat="1" ht="30" customHeight="1">
      <c r="B30" s="200" t="str">
        <f>'Hidden sheet'!B13</f>
        <v>Pauline Bagnall, Uro-oncology Nurse Specialist, Northumbria Healthcare NHS Foundation Trust
</v>
      </c>
      <c r="C30" s="201"/>
    </row>
    <row r="31" spans="2:3" s="4" customFormat="1" ht="15" customHeight="1">
      <c r="B31" s="200" t="str">
        <f>'Hidden sheet'!B14</f>
        <v>Dr Santhanam Sundar, Consultant Oncologist, Nottingham University Hospital NHS Trust</v>
      </c>
      <c r="C31" s="201"/>
    </row>
    <row r="32" spans="2:3" s="4" customFormat="1" ht="30" customHeight="1">
      <c r="B32" s="200" t="str">
        <f>'Hidden sheet'!B15</f>
        <v>Dee Johnson, Risk and Compliance Team Leader, University Hospitals Birmingham NHS Foundation Trust </v>
      </c>
      <c r="C32" s="201"/>
    </row>
    <row r="33" spans="2:3" s="4" customFormat="1" ht="15" customHeight="1">
      <c r="B33" s="200" t="str">
        <f>'Hidden sheet'!B16</f>
        <v>Dr Graham Russell, Consultant Histopathologist, Maidstone and Tunbridge Wells NHS Trust</v>
      </c>
      <c r="C33" s="201"/>
    </row>
    <row r="34" spans="2:3" s="4" customFormat="1" ht="15" customHeight="1">
      <c r="B34" s="200" t="str">
        <f>'Hidden sheet'!B17</f>
        <v>Lyanne Sharp, Clinical Audit and NICE Guidance Facilitator, Royal Devon and Exeter NHS Foundation Trust</v>
      </c>
      <c r="C34" s="201"/>
    </row>
    <row r="35" spans="2:3" s="4" customFormat="1" ht="15" customHeight="1">
      <c r="B35" s="200" t="str">
        <f>'Hidden sheet'!B18</f>
        <v>Joanne Woolley, Clinical Audit Manager, The Christie NHS Foundation Trust</v>
      </c>
      <c r="C35" s="201"/>
    </row>
    <row r="36" spans="2:3" s="4" customFormat="1" ht="15" customHeight="1">
      <c r="B36" s="200" t="str">
        <f>'Hidden sheet'!B19</f>
        <v>Philip Higham, Specialist Clinical Audit Facilitator, The Christie NHS Foundation Trust</v>
      </c>
      <c r="C36" s="201"/>
    </row>
    <row r="37" spans="2:3" s="4" customFormat="1" ht="14.25">
      <c r="B37" s="10"/>
      <c r="C37" s="12"/>
    </row>
    <row r="38" spans="2:3" ht="30" customHeight="1">
      <c r="B38" s="198" t="s">
        <v>146</v>
      </c>
      <c r="C38" s="199"/>
    </row>
    <row r="39" spans="2:3" ht="15" customHeight="1">
      <c r="B39" s="112"/>
      <c r="C39" s="113"/>
    </row>
    <row r="40" spans="2:3" ht="72" customHeight="1">
      <c r="B40" s="207" t="s">
        <v>125</v>
      </c>
      <c r="C40" s="208"/>
    </row>
    <row r="41" ht="15">
      <c r="B41" s="2"/>
    </row>
    <row r="42" spans="2:3" ht="45" customHeight="1">
      <c r="B42" s="207"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v>
      </c>
      <c r="C42" s="208"/>
    </row>
  </sheetData>
  <sheetProtection formatCells="0" formatRows="0" insertRows="0" deleteRows="0"/>
  <mergeCells count="22">
    <mergeCell ref="B40:C40"/>
    <mergeCell ref="B10:C10"/>
    <mergeCell ref="B33:C33"/>
    <mergeCell ref="B34:C34"/>
    <mergeCell ref="B42:C42"/>
    <mergeCell ref="B3:C3"/>
    <mergeCell ref="B6:C6"/>
    <mergeCell ref="B12:C12"/>
    <mergeCell ref="B7:C7"/>
    <mergeCell ref="B8:C8"/>
    <mergeCell ref="B11:C11"/>
    <mergeCell ref="B5:C5"/>
    <mergeCell ref="B35:C35"/>
    <mergeCell ref="B36:C36"/>
    <mergeCell ref="B1:C1"/>
    <mergeCell ref="B19:C19"/>
    <mergeCell ref="B38:C38"/>
    <mergeCell ref="B28:C28"/>
    <mergeCell ref="B29:C29"/>
    <mergeCell ref="B30:C30"/>
    <mergeCell ref="B31:C31"/>
    <mergeCell ref="B32:C32"/>
  </mergeCells>
  <hyperlinks>
    <hyperlink ref="C26" r:id="rId1" display="To ask a question about this clinical audit tool, or to provide feedback to help inform the development of future tools, please email auditsupport@nice.org.uk."/>
    <hyperlink ref="B10:C10" r:id="rId2" display="Other relevant NICE guidance can be found through NICE Pathways."/>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3"/>
</worksheet>
</file>

<file path=xl/worksheets/sheet4.xml><?xml version="1.0" encoding="utf-8"?>
<worksheet xmlns="http://schemas.openxmlformats.org/spreadsheetml/2006/main" xmlns:r="http://schemas.openxmlformats.org/officeDocument/2006/relationships">
  <sheetPr codeName="Sheet3">
    <pageSetUpPr fitToPage="1"/>
  </sheetPr>
  <dimension ref="B1:J75"/>
  <sheetViews>
    <sheetView showGridLines="0" zoomScale="90" zoomScaleNormal="90" zoomScalePageLayoutView="0" workbookViewId="0" topLeftCell="A1">
      <selection activeCell="K5" sqref="K5"/>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52.57421875" style="2" customWidth="1"/>
    <col min="6" max="6" width="15.421875" style="2" customWidth="1"/>
    <col min="7" max="16384" width="9.140625" style="2" customWidth="1"/>
  </cols>
  <sheetData>
    <row r="1" spans="2:6" ht="33" customHeight="1">
      <c r="B1" s="239" t="str">
        <f>"Standards for "&amp;Introduction!B1</f>
        <v>Standards for Bladder cancer: clinical audit</v>
      </c>
      <c r="C1" s="240"/>
      <c r="D1" s="240"/>
      <c r="E1" s="240"/>
      <c r="F1" s="240"/>
    </row>
    <row r="2" s="4" customFormat="1" ht="14.25"/>
    <row r="3" spans="2:6" s="4" customFormat="1" ht="15" customHeight="1">
      <c r="B3" s="241" t="str">
        <f>"The audit standards are based on the NICE guideline for "&amp;'Hidden sheet'!B3&amp;"."</f>
        <v>The audit standards are based on the NICE guideline for Bladder cancer.</v>
      </c>
      <c r="C3" s="241"/>
      <c r="D3" s="241"/>
      <c r="E3" s="241"/>
      <c r="F3" s="238"/>
    </row>
    <row r="4" spans="2:6" s="4" customFormat="1" ht="15">
      <c r="B4" s="237"/>
      <c r="C4" s="238"/>
      <c r="D4" s="238"/>
      <c r="E4" s="238"/>
      <c r="F4" s="238"/>
    </row>
    <row r="5" spans="2:6" s="4" customFormat="1" ht="45" customHeight="1">
      <c r="B5" s="243" t="str">
        <f>'Hidden sheet'!B8</f>
        <v>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v>
      </c>
      <c r="C5" s="208"/>
      <c r="D5" s="208"/>
      <c r="E5" s="208"/>
      <c r="F5" s="208"/>
    </row>
    <row r="6" spans="2:6" s="4" customFormat="1" ht="15">
      <c r="B6" s="237"/>
      <c r="C6" s="238"/>
      <c r="D6" s="238"/>
      <c r="E6" s="238"/>
      <c r="F6" s="238"/>
    </row>
    <row r="7" spans="2:6" s="4" customFormat="1" ht="27.75" customHeight="1">
      <c r="B7" s="241" t="s">
        <v>224</v>
      </c>
      <c r="C7" s="241"/>
      <c r="D7" s="241"/>
      <c r="E7" s="241"/>
      <c r="F7" s="238"/>
    </row>
    <row r="8" spans="2:6" s="4" customFormat="1" ht="15">
      <c r="B8" s="237"/>
      <c r="C8" s="238"/>
      <c r="D8" s="238"/>
      <c r="E8" s="238"/>
      <c r="F8" s="238"/>
    </row>
    <row r="9" spans="2:6" s="4" customFormat="1" ht="15" customHeight="1">
      <c r="B9" s="242" t="s">
        <v>149</v>
      </c>
      <c r="C9" s="242"/>
      <c r="D9" s="242"/>
      <c r="E9" s="242"/>
      <c r="F9" s="238"/>
    </row>
    <row r="10" spans="2:6" s="4" customFormat="1" ht="15.75" thickBot="1">
      <c r="B10" s="234"/>
      <c r="C10" s="235"/>
      <c r="D10" s="235"/>
      <c r="E10" s="235"/>
      <c r="F10" s="235"/>
    </row>
    <row r="11" spans="2:6" ht="60.75" thickBot="1">
      <c r="B11" s="109" t="s">
        <v>69</v>
      </c>
      <c r="C11" s="110" t="s">
        <v>16</v>
      </c>
      <c r="D11" s="109" t="s">
        <v>0</v>
      </c>
      <c r="E11" s="109" t="s">
        <v>17</v>
      </c>
      <c r="F11" s="110" t="s">
        <v>65</v>
      </c>
    </row>
    <row r="12" spans="2:6" ht="15.75" thickBot="1">
      <c r="B12" s="227" t="s">
        <v>174</v>
      </c>
      <c r="C12" s="228"/>
      <c r="D12" s="228"/>
      <c r="E12" s="228"/>
      <c r="F12" s="229"/>
    </row>
    <row r="13" spans="2:10" ht="75" customHeight="1" thickBot="1">
      <c r="B13" s="22" t="s">
        <v>320</v>
      </c>
      <c r="C13" s="34" t="s">
        <v>175</v>
      </c>
      <c r="D13" s="35" t="s">
        <v>155</v>
      </c>
      <c r="E13" s="22" t="s">
        <v>287</v>
      </c>
      <c r="F13" s="34">
        <v>1</v>
      </c>
      <c r="H13" s="2" t="s">
        <v>148</v>
      </c>
      <c r="J13" s="2" t="s">
        <v>148</v>
      </c>
    </row>
    <row r="14" spans="2:6" ht="43.5" thickBot="1">
      <c r="B14" s="22" t="s">
        <v>262</v>
      </c>
      <c r="C14" s="34" t="s">
        <v>176</v>
      </c>
      <c r="D14" s="35" t="s">
        <v>155</v>
      </c>
      <c r="E14" s="22" t="s">
        <v>155</v>
      </c>
      <c r="F14" s="34">
        <v>2</v>
      </c>
    </row>
    <row r="15" spans="2:6" ht="57.75" thickBot="1">
      <c r="B15" s="22" t="s">
        <v>263</v>
      </c>
      <c r="C15" s="34" t="s">
        <v>235</v>
      </c>
      <c r="D15" s="35" t="s">
        <v>155</v>
      </c>
      <c r="E15" s="22" t="s">
        <v>238</v>
      </c>
      <c r="F15" s="34" t="s">
        <v>269</v>
      </c>
    </row>
    <row r="16" spans="2:6" ht="15.75" thickBot="1">
      <c r="B16" s="227" t="s">
        <v>153</v>
      </c>
      <c r="C16" s="228"/>
      <c r="D16" s="228"/>
      <c r="E16" s="228"/>
      <c r="F16" s="229"/>
    </row>
    <row r="17" spans="2:7" ht="30" customHeight="1">
      <c r="B17" s="129" t="s">
        <v>264</v>
      </c>
      <c r="C17" s="130" t="s">
        <v>154</v>
      </c>
      <c r="D17" s="131" t="s">
        <v>155</v>
      </c>
      <c r="E17" s="145" t="s">
        <v>242</v>
      </c>
      <c r="F17" s="130">
        <v>7</v>
      </c>
      <c r="G17" s="144"/>
    </row>
    <row r="18" spans="2:6" s="4" customFormat="1" ht="15" thickBot="1">
      <c r="B18" s="132"/>
      <c r="C18" s="133"/>
      <c r="D18" s="134"/>
      <c r="E18" s="193" t="s">
        <v>289</v>
      </c>
      <c r="F18" s="133"/>
    </row>
    <row r="19" spans="2:6" ht="15.75" thickBot="1">
      <c r="B19" s="227" t="s">
        <v>156</v>
      </c>
      <c r="C19" s="228"/>
      <c r="D19" s="228"/>
      <c r="E19" s="228"/>
      <c r="F19" s="229"/>
    </row>
    <row r="20" spans="2:6" ht="30" customHeight="1">
      <c r="B20" s="129" t="s">
        <v>265</v>
      </c>
      <c r="C20" s="130" t="s">
        <v>177</v>
      </c>
      <c r="D20" s="131" t="s">
        <v>155</v>
      </c>
      <c r="E20" s="230" t="s">
        <v>290</v>
      </c>
      <c r="F20" s="130" t="s">
        <v>270</v>
      </c>
    </row>
    <row r="21" spans="2:6" ht="14.25">
      <c r="B21" s="141" t="s">
        <v>188</v>
      </c>
      <c r="C21" s="139"/>
      <c r="D21" s="140"/>
      <c r="E21" s="231"/>
      <c r="F21" s="139"/>
    </row>
    <row r="22" spans="2:6" ht="14.25">
      <c r="B22" s="141" t="s">
        <v>189</v>
      </c>
      <c r="C22" s="139"/>
      <c r="D22" s="140"/>
      <c r="E22" s="231"/>
      <c r="F22" s="139"/>
    </row>
    <row r="23" spans="2:6" ht="42.75">
      <c r="B23" s="141" t="s">
        <v>203</v>
      </c>
      <c r="C23" s="139"/>
      <c r="D23" s="140"/>
      <c r="E23" s="231"/>
      <c r="F23" s="139"/>
    </row>
    <row r="24" spans="2:6" ht="14.25">
      <c r="B24" s="141" t="s">
        <v>202</v>
      </c>
      <c r="C24" s="139"/>
      <c r="D24" s="140"/>
      <c r="E24" s="232" t="s">
        <v>329</v>
      </c>
      <c r="F24" s="139"/>
    </row>
    <row r="25" spans="2:6" ht="14.25">
      <c r="B25" s="141" t="s">
        <v>288</v>
      </c>
      <c r="C25" s="139"/>
      <c r="D25" s="140"/>
      <c r="E25" s="231"/>
      <c r="F25" s="139"/>
    </row>
    <row r="26" spans="2:6" ht="15" thickBot="1">
      <c r="B26" s="132" t="s">
        <v>225</v>
      </c>
      <c r="C26" s="133"/>
      <c r="D26" s="134"/>
      <c r="E26" s="233"/>
      <c r="F26" s="133"/>
    </row>
    <row r="27" spans="2:6" ht="30" customHeight="1">
      <c r="B27" s="135" t="s">
        <v>322</v>
      </c>
      <c r="C27" s="130" t="s">
        <v>218</v>
      </c>
      <c r="D27" s="131" t="s">
        <v>155</v>
      </c>
      <c r="E27" s="236" t="s">
        <v>243</v>
      </c>
      <c r="F27" s="130" t="s">
        <v>271</v>
      </c>
    </row>
    <row r="28" spans="2:6" ht="14.25">
      <c r="B28" s="138" t="s">
        <v>192</v>
      </c>
      <c r="C28" s="139"/>
      <c r="D28" s="140"/>
      <c r="E28" s="231"/>
      <c r="F28" s="139"/>
    </row>
    <row r="29" spans="2:6" ht="15" thickBot="1">
      <c r="B29" s="136" t="s">
        <v>190</v>
      </c>
      <c r="C29" s="133"/>
      <c r="D29" s="134"/>
      <c r="E29" s="233"/>
      <c r="F29" s="133"/>
    </row>
    <row r="30" spans="2:6" ht="57.75" thickBot="1">
      <c r="B30" s="137" t="s">
        <v>323</v>
      </c>
      <c r="C30" s="34" t="s">
        <v>219</v>
      </c>
      <c r="D30" s="35" t="s">
        <v>155</v>
      </c>
      <c r="E30" s="22" t="s">
        <v>200</v>
      </c>
      <c r="F30" s="34">
        <v>22</v>
      </c>
    </row>
    <row r="31" spans="2:6" ht="43.5" thickBot="1">
      <c r="B31" s="137" t="s">
        <v>324</v>
      </c>
      <c r="C31" s="34" t="s">
        <v>181</v>
      </c>
      <c r="D31" s="35" t="s">
        <v>155</v>
      </c>
      <c r="E31" s="22" t="s">
        <v>155</v>
      </c>
      <c r="F31" s="34">
        <v>23</v>
      </c>
    </row>
    <row r="32" spans="2:6" ht="28.5">
      <c r="B32" s="135" t="s">
        <v>325</v>
      </c>
      <c r="C32" s="130" t="s">
        <v>220</v>
      </c>
      <c r="D32" s="131" t="s">
        <v>155</v>
      </c>
      <c r="E32" s="236" t="s">
        <v>243</v>
      </c>
      <c r="F32" s="130" t="s">
        <v>272</v>
      </c>
    </row>
    <row r="33" spans="2:6" s="4" customFormat="1" ht="14.25">
      <c r="B33" s="138" t="s">
        <v>192</v>
      </c>
      <c r="C33" s="139"/>
      <c r="D33" s="140"/>
      <c r="E33" s="231"/>
      <c r="F33" s="139"/>
    </row>
    <row r="34" spans="2:6" s="4" customFormat="1" ht="14.25">
      <c r="B34" s="138" t="s">
        <v>194</v>
      </c>
      <c r="C34" s="139"/>
      <c r="D34" s="140"/>
      <c r="E34" s="231"/>
      <c r="F34" s="139"/>
    </row>
    <row r="35" spans="2:6" s="4" customFormat="1" ht="14.25">
      <c r="B35" s="138" t="s">
        <v>195</v>
      </c>
      <c r="C35" s="139"/>
      <c r="D35" s="140"/>
      <c r="E35" s="231"/>
      <c r="F35" s="139"/>
    </row>
    <row r="36" spans="2:6" s="4" customFormat="1" ht="15" thickBot="1">
      <c r="B36" s="136" t="s">
        <v>193</v>
      </c>
      <c r="C36" s="133"/>
      <c r="D36" s="134"/>
      <c r="E36" s="233"/>
      <c r="F36" s="133"/>
    </row>
    <row r="37" spans="2:6" s="4" customFormat="1" ht="63" customHeight="1" thickBot="1">
      <c r="B37" s="136" t="s">
        <v>326</v>
      </c>
      <c r="C37" s="133" t="s">
        <v>240</v>
      </c>
      <c r="D37" s="134" t="s">
        <v>155</v>
      </c>
      <c r="E37" s="22" t="s">
        <v>155</v>
      </c>
      <c r="F37" s="133" t="s">
        <v>296</v>
      </c>
    </row>
    <row r="38" spans="2:6" ht="177" customHeight="1" thickBot="1">
      <c r="B38" s="137" t="s">
        <v>327</v>
      </c>
      <c r="C38" s="34" t="s">
        <v>208</v>
      </c>
      <c r="D38" s="35" t="s">
        <v>155</v>
      </c>
      <c r="E38" s="22" t="s">
        <v>330</v>
      </c>
      <c r="F38" s="34" t="s">
        <v>273</v>
      </c>
    </row>
    <row r="39" spans="2:6" ht="28.5">
      <c r="B39" s="135" t="s">
        <v>328</v>
      </c>
      <c r="C39" s="130" t="s">
        <v>221</v>
      </c>
      <c r="D39" s="131" t="s">
        <v>155</v>
      </c>
      <c r="E39" s="236" t="s">
        <v>243</v>
      </c>
      <c r="F39" s="130" t="s">
        <v>274</v>
      </c>
    </row>
    <row r="40" spans="2:6" s="4" customFormat="1" ht="14.25">
      <c r="B40" s="138" t="s">
        <v>291</v>
      </c>
      <c r="C40" s="139"/>
      <c r="D40" s="140"/>
      <c r="E40" s="231"/>
      <c r="F40" s="139"/>
    </row>
    <row r="41" spans="2:6" s="4" customFormat="1" ht="14.25">
      <c r="B41" s="138" t="s">
        <v>292</v>
      </c>
      <c r="C41" s="139"/>
      <c r="D41" s="140"/>
      <c r="E41" s="231"/>
      <c r="F41" s="139"/>
    </row>
    <row r="42" spans="2:6" s="4" customFormat="1" ht="15" thickBot="1">
      <c r="B42" s="136" t="s">
        <v>193</v>
      </c>
      <c r="C42" s="133"/>
      <c r="D42" s="134"/>
      <c r="E42" s="233"/>
      <c r="F42" s="133"/>
    </row>
    <row r="43" spans="2:6" ht="15.75" thickBot="1">
      <c r="B43" s="227" t="s">
        <v>178</v>
      </c>
      <c r="C43" s="228"/>
      <c r="D43" s="228"/>
      <c r="E43" s="228"/>
      <c r="F43" s="229"/>
    </row>
    <row r="44" spans="2:6" ht="57.75" thickBot="1">
      <c r="B44" s="22" t="s">
        <v>266</v>
      </c>
      <c r="C44" s="34" t="s">
        <v>222</v>
      </c>
      <c r="D44" s="35" t="s">
        <v>179</v>
      </c>
      <c r="E44" s="22" t="s">
        <v>155</v>
      </c>
      <c r="F44" s="34">
        <v>35</v>
      </c>
    </row>
    <row r="45" spans="2:6" ht="171.75" thickBot="1">
      <c r="B45" s="22" t="s">
        <v>267</v>
      </c>
      <c r="C45" s="34" t="s">
        <v>223</v>
      </c>
      <c r="D45" s="35" t="s">
        <v>180</v>
      </c>
      <c r="E45" s="22" t="s">
        <v>331</v>
      </c>
      <c r="F45" s="34" t="s">
        <v>275</v>
      </c>
    </row>
    <row r="46" spans="2:6" ht="15.75" thickBot="1">
      <c r="B46" s="227" t="s">
        <v>201</v>
      </c>
      <c r="C46" s="228"/>
      <c r="D46" s="228"/>
      <c r="E46" s="228"/>
      <c r="F46" s="229"/>
    </row>
    <row r="47" spans="2:6" ht="43.5" thickBot="1">
      <c r="B47" s="19" t="s">
        <v>22</v>
      </c>
      <c r="C47" s="26" t="s">
        <v>120</v>
      </c>
      <c r="D47" s="19" t="s">
        <v>23</v>
      </c>
      <c r="E47" s="19" t="s">
        <v>24</v>
      </c>
      <c r="F47" s="26">
        <v>38</v>
      </c>
    </row>
    <row r="48" spans="2:6" ht="43.5" thickBot="1">
      <c r="B48" s="19" t="s">
        <v>22</v>
      </c>
      <c r="C48" s="26" t="s">
        <v>120</v>
      </c>
      <c r="D48" s="19" t="s">
        <v>23</v>
      </c>
      <c r="E48" s="19" t="s">
        <v>24</v>
      </c>
      <c r="F48" s="26">
        <v>39</v>
      </c>
    </row>
    <row r="49" spans="2:6" ht="43.5" thickBot="1">
      <c r="B49" s="19" t="s">
        <v>22</v>
      </c>
      <c r="C49" s="26" t="s">
        <v>120</v>
      </c>
      <c r="D49" s="19" t="s">
        <v>23</v>
      </c>
      <c r="E49" s="19" t="s">
        <v>24</v>
      </c>
      <c r="F49" s="26">
        <v>40</v>
      </c>
    </row>
    <row r="50" spans="2:6" ht="43.5" thickBot="1">
      <c r="B50" s="19" t="s">
        <v>22</v>
      </c>
      <c r="C50" s="26" t="s">
        <v>120</v>
      </c>
      <c r="D50" s="19" t="s">
        <v>23</v>
      </c>
      <c r="E50" s="19" t="s">
        <v>24</v>
      </c>
      <c r="F50" s="26">
        <v>41</v>
      </c>
    </row>
    <row r="51" spans="2:6" ht="43.5" thickBot="1">
      <c r="B51" s="19" t="s">
        <v>22</v>
      </c>
      <c r="C51" s="26" t="s">
        <v>120</v>
      </c>
      <c r="D51" s="19" t="s">
        <v>23</v>
      </c>
      <c r="E51" s="19" t="s">
        <v>24</v>
      </c>
      <c r="F51" s="26">
        <v>42</v>
      </c>
    </row>
    <row r="54" spans="2:5" ht="15">
      <c r="B54" s="223" t="s">
        <v>217</v>
      </c>
      <c r="C54" s="224"/>
      <c r="D54" s="224"/>
      <c r="E54" s="224"/>
    </row>
    <row r="55" spans="2:5" ht="15">
      <c r="B55" s="156"/>
      <c r="C55" s="157"/>
      <c r="D55" s="157"/>
      <c r="E55" s="157"/>
    </row>
    <row r="56" spans="2:5" ht="30" customHeight="1">
      <c r="B56" s="225" t="s">
        <v>216</v>
      </c>
      <c r="C56" s="226"/>
      <c r="D56" s="226"/>
      <c r="E56" s="226"/>
    </row>
    <row r="57" ht="15" thickBot="1"/>
    <row r="58" spans="2:5" ht="15">
      <c r="B58" s="217" t="s">
        <v>213</v>
      </c>
      <c r="C58" s="220" t="s">
        <v>157</v>
      </c>
      <c r="D58" s="221"/>
      <c r="E58" s="222"/>
    </row>
    <row r="59" spans="2:5" ht="15">
      <c r="B59" s="218"/>
      <c r="C59" s="211" t="s">
        <v>158</v>
      </c>
      <c r="D59" s="212"/>
      <c r="E59" s="213"/>
    </row>
    <row r="60" spans="2:5" ht="15">
      <c r="B60" s="218"/>
      <c r="C60" s="211" t="s">
        <v>159</v>
      </c>
      <c r="D60" s="212"/>
      <c r="E60" s="213"/>
    </row>
    <row r="61" spans="2:5" ht="15.75" thickBot="1">
      <c r="B61" s="219"/>
      <c r="C61" s="214" t="s">
        <v>160</v>
      </c>
      <c r="D61" s="215"/>
      <c r="E61" s="216"/>
    </row>
    <row r="62" spans="2:5" ht="15">
      <c r="B62" s="217" t="s">
        <v>214</v>
      </c>
      <c r="C62" s="220" t="s">
        <v>161</v>
      </c>
      <c r="D62" s="221"/>
      <c r="E62" s="222"/>
    </row>
    <row r="63" spans="2:5" ht="15">
      <c r="B63" s="218"/>
      <c r="C63" s="211" t="s">
        <v>162</v>
      </c>
      <c r="D63" s="212"/>
      <c r="E63" s="213"/>
    </row>
    <row r="64" spans="2:5" ht="15">
      <c r="B64" s="218"/>
      <c r="C64" s="211" t="s">
        <v>163</v>
      </c>
      <c r="D64" s="212"/>
      <c r="E64" s="213"/>
    </row>
    <row r="65" spans="2:5" ht="15">
      <c r="B65" s="218"/>
      <c r="C65" s="211" t="s">
        <v>164</v>
      </c>
      <c r="D65" s="212"/>
      <c r="E65" s="213"/>
    </row>
    <row r="66" spans="2:5" ht="15">
      <c r="B66" s="218"/>
      <c r="C66" s="211" t="s">
        <v>165</v>
      </c>
      <c r="D66" s="212"/>
      <c r="E66" s="213"/>
    </row>
    <row r="67" spans="2:5" ht="15">
      <c r="B67" s="218"/>
      <c r="C67" s="211" t="s">
        <v>166</v>
      </c>
      <c r="D67" s="212"/>
      <c r="E67" s="213"/>
    </row>
    <row r="68" spans="2:5" ht="15">
      <c r="B68" s="218"/>
      <c r="C68" s="211" t="s">
        <v>167</v>
      </c>
      <c r="D68" s="212"/>
      <c r="E68" s="213"/>
    </row>
    <row r="69" spans="2:5" ht="15.75" thickBot="1">
      <c r="B69" s="219"/>
      <c r="C69" s="214" t="s">
        <v>168</v>
      </c>
      <c r="D69" s="215"/>
      <c r="E69" s="216"/>
    </row>
    <row r="70" spans="2:5" ht="15">
      <c r="B70" s="217" t="s">
        <v>215</v>
      </c>
      <c r="C70" s="220" t="s">
        <v>157</v>
      </c>
      <c r="D70" s="221"/>
      <c r="E70" s="222"/>
    </row>
    <row r="71" spans="2:5" ht="15">
      <c r="B71" s="218"/>
      <c r="C71" s="211" t="s">
        <v>169</v>
      </c>
      <c r="D71" s="212"/>
      <c r="E71" s="213"/>
    </row>
    <row r="72" spans="2:5" ht="15">
      <c r="B72" s="218"/>
      <c r="C72" s="211" t="s">
        <v>170</v>
      </c>
      <c r="D72" s="212"/>
      <c r="E72" s="213"/>
    </row>
    <row r="73" spans="2:5" ht="15">
      <c r="B73" s="218"/>
      <c r="C73" s="211" t="s">
        <v>171</v>
      </c>
      <c r="D73" s="212"/>
      <c r="E73" s="213"/>
    </row>
    <row r="74" spans="2:5" ht="15">
      <c r="B74" s="218"/>
      <c r="C74" s="211" t="s">
        <v>172</v>
      </c>
      <c r="D74" s="212"/>
      <c r="E74" s="213"/>
    </row>
    <row r="75" spans="2:5" ht="15.75" thickBot="1">
      <c r="B75" s="219"/>
      <c r="C75" s="214" t="s">
        <v>173</v>
      </c>
      <c r="D75" s="215"/>
      <c r="E75" s="216"/>
    </row>
  </sheetData>
  <sheetProtection formatCells="0" formatColumns="0" formatRows="0" insertColumns="0" insertRows="0" deleteColumns="0" deleteRows="0" sort="0" autoFilter="0"/>
  <mergeCells count="42">
    <mergeCell ref="B8:F8"/>
    <mergeCell ref="B1:F1"/>
    <mergeCell ref="B3:F3"/>
    <mergeCell ref="B7:F7"/>
    <mergeCell ref="B9:F9"/>
    <mergeCell ref="B4:F4"/>
    <mergeCell ref="B5:F5"/>
    <mergeCell ref="B6:F6"/>
    <mergeCell ref="B10:F10"/>
    <mergeCell ref="E32:E36"/>
    <mergeCell ref="E39:E42"/>
    <mergeCell ref="B46:F46"/>
    <mergeCell ref="E27:E29"/>
    <mergeCell ref="B12:F12"/>
    <mergeCell ref="B16:F16"/>
    <mergeCell ref="B58:B61"/>
    <mergeCell ref="B54:E54"/>
    <mergeCell ref="B56:E56"/>
    <mergeCell ref="B62:B69"/>
    <mergeCell ref="B19:F19"/>
    <mergeCell ref="B43:F43"/>
    <mergeCell ref="C69:E69"/>
    <mergeCell ref="E20:E23"/>
    <mergeCell ref="E24:E26"/>
    <mergeCell ref="C70:E70"/>
    <mergeCell ref="C71:E71"/>
    <mergeCell ref="C66:E66"/>
    <mergeCell ref="C58:E58"/>
    <mergeCell ref="C59:E59"/>
    <mergeCell ref="C60:E60"/>
    <mergeCell ref="C61:E61"/>
    <mergeCell ref="C62:E62"/>
    <mergeCell ref="C72:E72"/>
    <mergeCell ref="C73:E73"/>
    <mergeCell ref="C74:E74"/>
    <mergeCell ref="C75:E75"/>
    <mergeCell ref="B70:B75"/>
    <mergeCell ref="C63:E63"/>
    <mergeCell ref="C64:E64"/>
    <mergeCell ref="C65:E65"/>
    <mergeCell ref="C67:E67"/>
    <mergeCell ref="C68:E68"/>
  </mergeCells>
  <hyperlinks>
    <hyperlink ref="E20" location="'Audit standards'!B36" display="'Audit standards'!B36"/>
    <hyperlink ref="E18" r:id="rId1" display="brief interventions and referral for smoking cessation."/>
    <hyperlink ref="E17" r:id="rId2" display="Support should be given in line with NICE's guidelines on smoking cessation services "/>
  </hyperlink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3"/>
</worksheet>
</file>

<file path=xl/worksheets/sheet5.xml><?xml version="1.0" encoding="utf-8"?>
<worksheet xmlns="http://schemas.openxmlformats.org/spreadsheetml/2006/main" xmlns:r="http://schemas.openxmlformats.org/officeDocument/2006/relationships">
  <sheetPr codeName="Sheet4">
    <pageSetUpPr fitToPage="1"/>
  </sheetPr>
  <dimension ref="B1:AZ95"/>
  <sheetViews>
    <sheetView showGridLines="0" zoomScale="80" zoomScaleNormal="80" zoomScaleSheetLayoutView="10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E13" sqref="E13"/>
    </sheetView>
  </sheetViews>
  <sheetFormatPr defaultColWidth="9.140625" defaultRowHeight="15"/>
  <cols>
    <col min="1" max="1" width="9.140625" style="2" customWidth="1"/>
    <col min="2" max="2" width="13.421875" style="44" customWidth="1"/>
    <col min="3" max="3" width="9.140625" style="13" customWidth="1"/>
    <col min="4" max="4" width="15.00390625" style="2" customWidth="1"/>
    <col min="5" max="5" width="29.7109375" style="2" customWidth="1"/>
    <col min="6" max="6" width="31.00390625" style="2" customWidth="1"/>
    <col min="7" max="20" width="22.7109375" style="2" customWidth="1"/>
    <col min="21" max="21" width="22.7109375" style="2" hidden="1" customWidth="1"/>
    <col min="22" max="42" width="22.7109375" style="2" customWidth="1"/>
    <col min="43" max="43" width="24.8515625" style="2" customWidth="1"/>
    <col min="44" max="48" width="22.7109375" style="2" customWidth="1"/>
    <col min="49" max="49" width="44.7109375" style="2" customWidth="1"/>
    <col min="50" max="50" width="9.140625" style="2" customWidth="1"/>
    <col min="51" max="51" width="31.00390625" style="2" bestFit="1" customWidth="1"/>
    <col min="52" max="16384" width="9.140625" style="2" customWidth="1"/>
  </cols>
  <sheetData>
    <row r="1" spans="2:19" s="1" customFormat="1" ht="30" customHeight="1" thickBot="1">
      <c r="B1" s="118" t="str">
        <f>"Data collection for "&amp;Introduction!B1</f>
        <v>Data collection for Bladder cancer: clinical audit</v>
      </c>
      <c r="C1" s="118"/>
      <c r="D1" s="118"/>
      <c r="E1" s="118"/>
      <c r="F1" s="118"/>
      <c r="G1" s="118"/>
      <c r="H1" s="118"/>
      <c r="I1" s="118"/>
      <c r="J1" s="118"/>
      <c r="K1" s="118"/>
      <c r="M1" s="118"/>
      <c r="N1" s="117"/>
      <c r="O1" s="117"/>
      <c r="P1" s="117"/>
      <c r="Q1" s="117"/>
      <c r="R1" s="117"/>
      <c r="S1" s="117"/>
    </row>
    <row r="2" spans="2:48" s="1" customFormat="1" ht="15" customHeight="1" thickBot="1">
      <c r="B2" s="143"/>
      <c r="C2" s="143"/>
      <c r="D2" s="143"/>
      <c r="E2" s="143"/>
      <c r="F2" s="275" t="s">
        <v>174</v>
      </c>
      <c r="G2" s="245"/>
      <c r="H2" s="245"/>
      <c r="I2" s="245"/>
      <c r="J2" s="245"/>
      <c r="K2" s="245"/>
      <c r="L2" s="246"/>
      <c r="M2" s="251" t="s">
        <v>199</v>
      </c>
      <c r="N2" s="252"/>
      <c r="O2" s="252"/>
      <c r="P2" s="252"/>
      <c r="Q2" s="252"/>
      <c r="R2" s="252"/>
      <c r="S2" s="252"/>
      <c r="T2" s="252"/>
      <c r="U2" s="252"/>
      <c r="V2" s="252"/>
      <c r="W2" s="252"/>
      <c r="X2" s="252"/>
      <c r="Y2" s="253"/>
      <c r="Z2" s="268" t="s">
        <v>298</v>
      </c>
      <c r="AA2" s="269"/>
      <c r="AB2" s="270"/>
      <c r="AC2" s="257" t="s">
        <v>299</v>
      </c>
      <c r="AD2" s="258"/>
      <c r="AE2" s="258"/>
      <c r="AF2" s="258"/>
      <c r="AG2" s="259"/>
      <c r="AH2" s="268" t="s">
        <v>294</v>
      </c>
      <c r="AI2" s="276"/>
      <c r="AJ2" s="245"/>
      <c r="AK2" s="245"/>
      <c r="AL2" s="245"/>
      <c r="AM2" s="245"/>
      <c r="AN2" s="246"/>
      <c r="AO2" s="251" t="s">
        <v>198</v>
      </c>
      <c r="AP2" s="245"/>
      <c r="AQ2" s="277"/>
      <c r="AR2" s="244" t="s">
        <v>201</v>
      </c>
      <c r="AS2" s="245"/>
      <c r="AT2" s="245"/>
      <c r="AU2" s="245"/>
      <c r="AV2" s="246"/>
    </row>
    <row r="3" spans="2:49" s="46" customFormat="1" ht="13.5" thickBot="1">
      <c r="B3" s="59"/>
      <c r="C3" s="60"/>
      <c r="D3" s="59"/>
      <c r="E3" s="61"/>
      <c r="F3" s="126">
        <v>1</v>
      </c>
      <c r="G3" s="126">
        <v>2</v>
      </c>
      <c r="H3" s="126">
        <v>3</v>
      </c>
      <c r="I3" s="126">
        <v>4</v>
      </c>
      <c r="J3" s="126">
        <v>5</v>
      </c>
      <c r="K3" s="126">
        <v>6</v>
      </c>
      <c r="L3" s="126">
        <v>7</v>
      </c>
      <c r="M3" s="42">
        <v>8</v>
      </c>
      <c r="N3" s="42">
        <v>9</v>
      </c>
      <c r="O3" s="42">
        <v>10</v>
      </c>
      <c r="P3" s="42">
        <v>11</v>
      </c>
      <c r="Q3" s="42">
        <v>12</v>
      </c>
      <c r="R3" s="42">
        <v>13</v>
      </c>
      <c r="S3" s="42">
        <v>14</v>
      </c>
      <c r="T3" s="42">
        <v>15</v>
      </c>
      <c r="U3" s="42"/>
      <c r="V3" s="42">
        <v>16</v>
      </c>
      <c r="W3" s="42">
        <v>17</v>
      </c>
      <c r="X3" s="42">
        <v>18</v>
      </c>
      <c r="Y3" s="42">
        <v>19</v>
      </c>
      <c r="Z3" s="126">
        <v>20</v>
      </c>
      <c r="AA3" s="126">
        <v>21</v>
      </c>
      <c r="AB3" s="126">
        <v>22</v>
      </c>
      <c r="AC3" s="42">
        <v>23</v>
      </c>
      <c r="AD3" s="42">
        <v>24</v>
      </c>
      <c r="AE3" s="42">
        <v>25</v>
      </c>
      <c r="AF3" s="42">
        <v>26</v>
      </c>
      <c r="AG3" s="42">
        <v>27</v>
      </c>
      <c r="AH3" s="126">
        <v>28</v>
      </c>
      <c r="AI3" s="126">
        <v>29</v>
      </c>
      <c r="AJ3" s="126">
        <v>30</v>
      </c>
      <c r="AK3" s="126">
        <v>31</v>
      </c>
      <c r="AL3" s="126">
        <v>32</v>
      </c>
      <c r="AM3" s="126">
        <v>33</v>
      </c>
      <c r="AN3" s="126">
        <v>34</v>
      </c>
      <c r="AO3" s="42">
        <v>35</v>
      </c>
      <c r="AP3" s="42">
        <v>36</v>
      </c>
      <c r="AQ3" s="42">
        <v>37</v>
      </c>
      <c r="AR3" s="43">
        <v>38</v>
      </c>
      <c r="AS3" s="43">
        <v>39</v>
      </c>
      <c r="AT3" s="43">
        <v>40</v>
      </c>
      <c r="AU3" s="43">
        <v>41</v>
      </c>
      <c r="AV3" s="43">
        <v>42</v>
      </c>
      <c r="AW3" s="42">
        <v>43</v>
      </c>
    </row>
    <row r="4" spans="2:49" s="46" customFormat="1" ht="45" customHeight="1" thickBot="1">
      <c r="B4" s="59"/>
      <c r="C4" s="60"/>
      <c r="D4" s="59"/>
      <c r="E4" s="61"/>
      <c r="F4" s="249" t="s">
        <v>212</v>
      </c>
      <c r="G4" s="249" t="s">
        <v>258</v>
      </c>
      <c r="H4" s="249" t="s">
        <v>236</v>
      </c>
      <c r="I4" s="249" t="s">
        <v>239</v>
      </c>
      <c r="J4" s="249" t="s">
        <v>259</v>
      </c>
      <c r="K4" s="249" t="s">
        <v>260</v>
      </c>
      <c r="L4" s="249" t="s">
        <v>300</v>
      </c>
      <c r="M4" s="265" t="s">
        <v>187</v>
      </c>
      <c r="N4" s="266"/>
      <c r="O4" s="266"/>
      <c r="P4" s="266"/>
      <c r="Q4" s="266"/>
      <c r="R4" s="266"/>
      <c r="S4" s="266"/>
      <c r="T4" s="266"/>
      <c r="U4" s="266"/>
      <c r="V4" s="266"/>
      <c r="W4" s="266"/>
      <c r="X4" s="267"/>
      <c r="Y4" s="247" t="s">
        <v>268</v>
      </c>
      <c r="Z4" s="262" t="s">
        <v>297</v>
      </c>
      <c r="AA4" s="264"/>
      <c r="AB4" s="260" t="s">
        <v>228</v>
      </c>
      <c r="AC4" s="247" t="s">
        <v>231</v>
      </c>
      <c r="AD4" s="254" t="s">
        <v>293</v>
      </c>
      <c r="AE4" s="255"/>
      <c r="AF4" s="255"/>
      <c r="AG4" s="256"/>
      <c r="AH4" s="260" t="s">
        <v>241</v>
      </c>
      <c r="AI4" s="260" t="s">
        <v>314</v>
      </c>
      <c r="AJ4" s="260" t="s">
        <v>196</v>
      </c>
      <c r="AK4" s="158"/>
      <c r="AL4" s="262" t="s">
        <v>295</v>
      </c>
      <c r="AM4" s="263"/>
      <c r="AN4" s="264"/>
      <c r="AO4" s="247" t="s">
        <v>197</v>
      </c>
      <c r="AP4" s="247" t="s">
        <v>234</v>
      </c>
      <c r="AQ4" s="123"/>
      <c r="AR4" s="124"/>
      <c r="AS4" s="124"/>
      <c r="AT4" s="124"/>
      <c r="AU4" s="124"/>
      <c r="AV4" s="124"/>
      <c r="AW4" s="247" t="s">
        <v>232</v>
      </c>
    </row>
    <row r="5" spans="2:49" s="115" customFormat="1" ht="114.75" customHeight="1">
      <c r="B5" s="69" t="s">
        <v>15</v>
      </c>
      <c r="C5" s="68" t="s">
        <v>2</v>
      </c>
      <c r="D5" s="66" t="s">
        <v>3</v>
      </c>
      <c r="E5" s="67" t="s">
        <v>4</v>
      </c>
      <c r="F5" s="250"/>
      <c r="G5" s="250"/>
      <c r="H5" s="250"/>
      <c r="I5" s="250" t="s">
        <v>237</v>
      </c>
      <c r="J5" s="250"/>
      <c r="K5" s="250"/>
      <c r="L5" s="250"/>
      <c r="M5" s="125" t="s">
        <v>302</v>
      </c>
      <c r="N5" s="125" t="s">
        <v>303</v>
      </c>
      <c r="O5" s="125" t="s">
        <v>304</v>
      </c>
      <c r="P5" s="125" t="s">
        <v>305</v>
      </c>
      <c r="Q5" s="125" t="s">
        <v>306</v>
      </c>
      <c r="R5" s="125" t="s">
        <v>307</v>
      </c>
      <c r="S5" s="125" t="s">
        <v>321</v>
      </c>
      <c r="T5" s="125" t="s">
        <v>308</v>
      </c>
      <c r="U5" s="125"/>
      <c r="V5" s="125" t="s">
        <v>309</v>
      </c>
      <c r="W5" s="125" t="s">
        <v>310</v>
      </c>
      <c r="X5" s="125" t="s">
        <v>311</v>
      </c>
      <c r="Y5" s="278"/>
      <c r="Z5" s="128" t="s">
        <v>301</v>
      </c>
      <c r="AA5" s="128" t="s">
        <v>191</v>
      </c>
      <c r="AB5" s="261"/>
      <c r="AC5" s="248"/>
      <c r="AD5" s="125" t="s">
        <v>301</v>
      </c>
      <c r="AE5" s="125" t="s">
        <v>312</v>
      </c>
      <c r="AF5" s="125" t="s">
        <v>313</v>
      </c>
      <c r="AG5" s="125" t="s">
        <v>229</v>
      </c>
      <c r="AH5" s="261"/>
      <c r="AI5" s="261"/>
      <c r="AJ5" s="261"/>
      <c r="AK5" s="165" t="s">
        <v>244</v>
      </c>
      <c r="AL5" s="128" t="s">
        <v>315</v>
      </c>
      <c r="AM5" s="128" t="s">
        <v>316</v>
      </c>
      <c r="AN5" s="128" t="s">
        <v>229</v>
      </c>
      <c r="AO5" s="248"/>
      <c r="AP5" s="248"/>
      <c r="AQ5" s="125" t="s">
        <v>244</v>
      </c>
      <c r="AR5" s="142" t="s">
        <v>101</v>
      </c>
      <c r="AS5" s="142" t="s">
        <v>101</v>
      </c>
      <c r="AT5" s="142" t="s">
        <v>101</v>
      </c>
      <c r="AU5" s="142" t="s">
        <v>101</v>
      </c>
      <c r="AV5" s="142" t="s">
        <v>101</v>
      </c>
      <c r="AW5" s="248"/>
    </row>
    <row r="6" spans="2:49" s="115" customFormat="1" ht="66.75" customHeight="1" thickBot="1">
      <c r="B6" s="114"/>
      <c r="C6" s="64" t="s">
        <v>70</v>
      </c>
      <c r="D6" s="64" t="s">
        <v>102</v>
      </c>
      <c r="E6" s="65" t="s">
        <v>72</v>
      </c>
      <c r="F6" s="127" t="s">
        <v>182</v>
      </c>
      <c r="G6" s="127" t="s">
        <v>71</v>
      </c>
      <c r="H6" s="127" t="s">
        <v>71</v>
      </c>
      <c r="I6" s="127" t="s">
        <v>71</v>
      </c>
      <c r="J6" s="127" t="s">
        <v>261</v>
      </c>
      <c r="K6" s="127" t="s">
        <v>257</v>
      </c>
      <c r="L6" s="127" t="s">
        <v>71</v>
      </c>
      <c r="M6" s="73" t="s">
        <v>71</v>
      </c>
      <c r="N6" s="73" t="s">
        <v>71</v>
      </c>
      <c r="O6" s="73" t="s">
        <v>71</v>
      </c>
      <c r="P6" s="73" t="s">
        <v>71</v>
      </c>
      <c r="Q6" s="73" t="s">
        <v>71</v>
      </c>
      <c r="R6" s="73" t="s">
        <v>71</v>
      </c>
      <c r="S6" s="73" t="s">
        <v>71</v>
      </c>
      <c r="T6" s="73" t="s">
        <v>71</v>
      </c>
      <c r="U6" s="73"/>
      <c r="V6" s="73" t="s">
        <v>71</v>
      </c>
      <c r="W6" s="73" t="s">
        <v>71</v>
      </c>
      <c r="X6" s="73" t="s">
        <v>71</v>
      </c>
      <c r="Y6" s="73" t="s">
        <v>226</v>
      </c>
      <c r="Z6" s="127" t="s">
        <v>71</v>
      </c>
      <c r="AA6" s="127" t="s">
        <v>71</v>
      </c>
      <c r="AB6" s="127" t="s">
        <v>71</v>
      </c>
      <c r="AC6" s="73" t="s">
        <v>71</v>
      </c>
      <c r="AD6" s="73" t="s">
        <v>71</v>
      </c>
      <c r="AE6" s="73" t="s">
        <v>71</v>
      </c>
      <c r="AF6" s="73" t="s">
        <v>71</v>
      </c>
      <c r="AG6" s="73" t="s">
        <v>71</v>
      </c>
      <c r="AH6" s="127" t="s">
        <v>71</v>
      </c>
      <c r="AI6" s="127" t="s">
        <v>71</v>
      </c>
      <c r="AJ6" s="127" t="s">
        <v>71</v>
      </c>
      <c r="AK6" s="127" t="s">
        <v>245</v>
      </c>
      <c r="AL6" s="127" t="s">
        <v>71</v>
      </c>
      <c r="AM6" s="127" t="s">
        <v>71</v>
      </c>
      <c r="AN6" s="127" t="s">
        <v>71</v>
      </c>
      <c r="AO6" s="73" t="s">
        <v>204</v>
      </c>
      <c r="AP6" s="73" t="s">
        <v>205</v>
      </c>
      <c r="AQ6" s="73" t="s">
        <v>246</v>
      </c>
      <c r="AR6" s="116" t="s">
        <v>71</v>
      </c>
      <c r="AS6" s="116" t="s">
        <v>71</v>
      </c>
      <c r="AT6" s="116" t="s">
        <v>71</v>
      </c>
      <c r="AU6" s="116" t="s">
        <v>71</v>
      </c>
      <c r="AV6" s="116" t="s">
        <v>71</v>
      </c>
      <c r="AW6" s="73" t="s">
        <v>233</v>
      </c>
    </row>
    <row r="7" spans="2:52" s="44" customFormat="1" ht="30" customHeight="1" thickBot="1">
      <c r="B7" s="91">
        <v>1</v>
      </c>
      <c r="C7" s="89"/>
      <c r="D7" s="89"/>
      <c r="E7" s="89"/>
      <c r="F7" s="121"/>
      <c r="G7" s="89"/>
      <c r="H7" s="121"/>
      <c r="I7" s="121"/>
      <c r="J7" s="121"/>
      <c r="K7" s="183"/>
      <c r="L7" s="89"/>
      <c r="M7" s="89"/>
      <c r="N7" s="89"/>
      <c r="O7" s="89"/>
      <c r="P7" s="89"/>
      <c r="Q7" s="89"/>
      <c r="R7" s="89"/>
      <c r="S7" s="89"/>
      <c r="T7" s="89"/>
      <c r="U7" s="89">
        <f>IF(OR(O7="",P7="",Q7="",R7="",S7="",T7=""),"",IF(OR(O7="No",P7="No",Q7="No",R7="No",S7="No",T7="No"),"No",IF(AND(O7="Exception",P7="Exception",Q7="Exception",R7="Exception",S7="Exception",T7="Exception"),"Exception",IF(AND(O7="NA",P7="NA",Q7="NA",R7="NA",S7="NA",T7="NA"),"NA","Yes"))))</f>
      </c>
      <c r="V7" s="89"/>
      <c r="W7" s="89"/>
      <c r="X7" s="89"/>
      <c r="Y7" s="89"/>
      <c r="Z7" s="89"/>
      <c r="AA7" s="89"/>
      <c r="AB7" s="89"/>
      <c r="AC7" s="89"/>
      <c r="AD7" s="89"/>
      <c r="AE7" s="89"/>
      <c r="AF7" s="89"/>
      <c r="AG7" s="89"/>
      <c r="AH7" s="89"/>
      <c r="AI7" s="89"/>
      <c r="AJ7" s="89"/>
      <c r="AK7" s="89"/>
      <c r="AL7" s="89"/>
      <c r="AM7" s="89"/>
      <c r="AN7" s="89"/>
      <c r="AO7" s="89"/>
      <c r="AP7" s="89"/>
      <c r="AQ7" s="121"/>
      <c r="AR7" s="89"/>
      <c r="AS7" s="89"/>
      <c r="AT7" s="89"/>
      <c r="AU7" s="89"/>
      <c r="AV7" s="45"/>
      <c r="AW7" s="121"/>
      <c r="AY7" s="46" t="s">
        <v>47</v>
      </c>
      <c r="AZ7" s="47"/>
    </row>
    <row r="8" spans="2:52" s="44" customFormat="1" ht="30" customHeight="1" thickBot="1">
      <c r="B8" s="91">
        <v>2</v>
      </c>
      <c r="C8" s="89"/>
      <c r="D8" s="89"/>
      <c r="E8" s="89"/>
      <c r="F8" s="122"/>
      <c r="G8" s="90"/>
      <c r="H8" s="122"/>
      <c r="I8" s="122"/>
      <c r="J8" s="122"/>
      <c r="K8" s="122"/>
      <c r="L8" s="89"/>
      <c r="M8" s="89"/>
      <c r="N8" s="89"/>
      <c r="O8" s="89"/>
      <c r="P8" s="90"/>
      <c r="Q8" s="89"/>
      <c r="R8" s="89"/>
      <c r="S8" s="89"/>
      <c r="T8" s="89"/>
      <c r="U8" s="89">
        <f aca="true" t="shared" si="0" ref="U8:U47">IF(OR(O8="",P8="",Q8="",R8="",S8="",T8=""),"",IF(OR(O8="No",P8="No",Q8="No",R8="No",S8="No",T8="No"),"No",IF(AND(O8="Exception",P8="Exception",Q8="Exception",R8="Exception",S8="Exception",T8="Exception"),"Exception",IF(AND(O8="NA",P8="NA",Q8="NA",R8="NA",S8="NA",T8="NA"),"NA","Yes"))))</f>
      </c>
      <c r="V8" s="89"/>
      <c r="W8" s="90"/>
      <c r="X8" s="90"/>
      <c r="Y8" s="89"/>
      <c r="Z8" s="89"/>
      <c r="AA8" s="89"/>
      <c r="AB8" s="89"/>
      <c r="AC8" s="89"/>
      <c r="AD8" s="89"/>
      <c r="AE8" s="89"/>
      <c r="AF8" s="90"/>
      <c r="AG8" s="89"/>
      <c r="AH8" s="89"/>
      <c r="AI8" s="89"/>
      <c r="AJ8" s="89"/>
      <c r="AK8" s="89"/>
      <c r="AL8" s="89"/>
      <c r="AM8" s="89"/>
      <c r="AN8" s="89"/>
      <c r="AO8" s="89"/>
      <c r="AP8" s="89"/>
      <c r="AQ8" s="121"/>
      <c r="AR8" s="89"/>
      <c r="AS8" s="89"/>
      <c r="AT8" s="89"/>
      <c r="AU8" s="89"/>
      <c r="AV8" s="45"/>
      <c r="AW8" s="121"/>
      <c r="AY8" s="46"/>
      <c r="AZ8" s="48"/>
    </row>
    <row r="9" spans="2:52" s="44" customFormat="1" ht="30" customHeight="1" thickBot="1">
      <c r="B9" s="91">
        <v>3</v>
      </c>
      <c r="C9" s="89"/>
      <c r="D9" s="89"/>
      <c r="E9" s="89"/>
      <c r="F9" s="122"/>
      <c r="G9" s="90"/>
      <c r="H9" s="122"/>
      <c r="I9" s="122"/>
      <c r="J9" s="122"/>
      <c r="K9" s="122"/>
      <c r="L9" s="89"/>
      <c r="M9" s="89"/>
      <c r="N9" s="89"/>
      <c r="O9" s="89"/>
      <c r="P9" s="90"/>
      <c r="Q9" s="89"/>
      <c r="R9" s="89"/>
      <c r="S9" s="89"/>
      <c r="T9" s="89"/>
      <c r="U9" s="89">
        <f t="shared" si="0"/>
      </c>
      <c r="V9" s="89"/>
      <c r="W9" s="90"/>
      <c r="X9" s="90"/>
      <c r="Y9" s="89"/>
      <c r="Z9" s="89"/>
      <c r="AA9" s="89"/>
      <c r="AB9" s="89"/>
      <c r="AC9" s="89"/>
      <c r="AD9" s="89"/>
      <c r="AE9" s="89"/>
      <c r="AF9" s="90"/>
      <c r="AG9" s="89"/>
      <c r="AH9" s="89"/>
      <c r="AI9" s="89"/>
      <c r="AJ9" s="89"/>
      <c r="AK9" s="89"/>
      <c r="AL9" s="89"/>
      <c r="AM9" s="89"/>
      <c r="AN9" s="89"/>
      <c r="AO9" s="89"/>
      <c r="AP9" s="89"/>
      <c r="AQ9" s="121"/>
      <c r="AR9" s="89"/>
      <c r="AS9" s="89"/>
      <c r="AT9" s="89"/>
      <c r="AU9" s="89"/>
      <c r="AV9" s="45"/>
      <c r="AW9" s="121"/>
      <c r="AY9" s="96" t="s">
        <v>11</v>
      </c>
      <c r="AZ9" s="101" t="str">
        <f>MIN(Age)&amp;" - "&amp;MAX(Age)</f>
        <v>0 - 0</v>
      </c>
    </row>
    <row r="10" spans="2:52" s="44" customFormat="1" ht="30" customHeight="1" thickBot="1">
      <c r="B10" s="91">
        <v>4</v>
      </c>
      <c r="C10" s="89"/>
      <c r="D10" s="89"/>
      <c r="E10" s="89"/>
      <c r="F10" s="122"/>
      <c r="G10" s="90"/>
      <c r="H10" s="122"/>
      <c r="I10" s="122"/>
      <c r="J10" s="122"/>
      <c r="K10" s="122"/>
      <c r="L10" s="89"/>
      <c r="M10" s="89"/>
      <c r="N10" s="89"/>
      <c r="O10" s="89"/>
      <c r="P10" s="90"/>
      <c r="Q10" s="89"/>
      <c r="R10" s="89"/>
      <c r="S10" s="89"/>
      <c r="T10" s="89"/>
      <c r="U10" s="89">
        <f t="shared" si="0"/>
      </c>
      <c r="V10" s="89"/>
      <c r="W10" s="90"/>
      <c r="X10" s="90"/>
      <c r="Y10" s="89"/>
      <c r="Z10" s="89"/>
      <c r="AA10" s="89"/>
      <c r="AB10" s="89"/>
      <c r="AC10" s="89"/>
      <c r="AD10" s="89"/>
      <c r="AE10" s="89"/>
      <c r="AF10" s="90"/>
      <c r="AG10" s="89"/>
      <c r="AH10" s="89"/>
      <c r="AI10" s="89"/>
      <c r="AJ10" s="89"/>
      <c r="AK10" s="89"/>
      <c r="AL10" s="89"/>
      <c r="AM10" s="89"/>
      <c r="AN10" s="89"/>
      <c r="AO10" s="89"/>
      <c r="AP10" s="89"/>
      <c r="AQ10" s="121"/>
      <c r="AR10" s="89"/>
      <c r="AS10" s="89"/>
      <c r="AT10" s="89"/>
      <c r="AU10" s="89"/>
      <c r="AV10" s="45"/>
      <c r="AW10" s="121"/>
      <c r="AY10" s="97"/>
      <c r="AZ10" s="95"/>
    </row>
    <row r="11" spans="2:52" s="44" customFormat="1" ht="30" customHeight="1" thickBot="1">
      <c r="B11" s="91">
        <v>5</v>
      </c>
      <c r="C11" s="89"/>
      <c r="D11" s="89"/>
      <c r="E11" s="89"/>
      <c r="F11" s="122"/>
      <c r="G11" s="90"/>
      <c r="H11" s="122"/>
      <c r="I11" s="122"/>
      <c r="J11" s="122"/>
      <c r="K11" s="122"/>
      <c r="L11" s="89"/>
      <c r="M11" s="89"/>
      <c r="N11" s="89"/>
      <c r="O11" s="89"/>
      <c r="P11" s="90"/>
      <c r="Q11" s="89"/>
      <c r="R11" s="89"/>
      <c r="S11" s="89"/>
      <c r="T11" s="89"/>
      <c r="U11" s="89">
        <f t="shared" si="0"/>
      </c>
      <c r="V11" s="89"/>
      <c r="W11" s="90"/>
      <c r="X11" s="90"/>
      <c r="Y11" s="89"/>
      <c r="Z11" s="89"/>
      <c r="AA11" s="89"/>
      <c r="AB11" s="89"/>
      <c r="AC11" s="89"/>
      <c r="AD11" s="89"/>
      <c r="AE11" s="89"/>
      <c r="AF11" s="90"/>
      <c r="AG11" s="89"/>
      <c r="AH11" s="89"/>
      <c r="AI11" s="89"/>
      <c r="AJ11" s="89"/>
      <c r="AK11" s="89"/>
      <c r="AL11" s="89"/>
      <c r="AM11" s="89"/>
      <c r="AN11" s="89"/>
      <c r="AO11" s="89"/>
      <c r="AP11" s="89"/>
      <c r="AQ11" s="121"/>
      <c r="AR11" s="89"/>
      <c r="AS11" s="89"/>
      <c r="AT11" s="89"/>
      <c r="AU11" s="89"/>
      <c r="AV11" s="45"/>
      <c r="AW11" s="121"/>
      <c r="AY11" s="98" t="s">
        <v>9</v>
      </c>
      <c r="AZ11" s="101">
        <f>COUNTIF(Sex,"Male")</f>
        <v>0</v>
      </c>
    </row>
    <row r="12" spans="2:52" s="44" customFormat="1" ht="30" customHeight="1" thickBot="1">
      <c r="B12" s="91">
        <v>6</v>
      </c>
      <c r="C12" s="89"/>
      <c r="D12" s="89"/>
      <c r="E12" s="89"/>
      <c r="F12" s="122"/>
      <c r="G12" s="90"/>
      <c r="H12" s="122"/>
      <c r="I12" s="122"/>
      <c r="J12" s="122"/>
      <c r="K12" s="122"/>
      <c r="L12" s="89"/>
      <c r="M12" s="89"/>
      <c r="N12" s="89"/>
      <c r="O12" s="89"/>
      <c r="P12" s="90"/>
      <c r="Q12" s="89"/>
      <c r="R12" s="89"/>
      <c r="S12" s="89"/>
      <c r="T12" s="89"/>
      <c r="U12" s="89">
        <f t="shared" si="0"/>
      </c>
      <c r="V12" s="89"/>
      <c r="W12" s="90"/>
      <c r="X12" s="90"/>
      <c r="Y12" s="89"/>
      <c r="Z12" s="89"/>
      <c r="AA12" s="89"/>
      <c r="AB12" s="89"/>
      <c r="AC12" s="89"/>
      <c r="AD12" s="89"/>
      <c r="AE12" s="89"/>
      <c r="AF12" s="90"/>
      <c r="AG12" s="89"/>
      <c r="AH12" s="89"/>
      <c r="AI12" s="89"/>
      <c r="AJ12" s="89"/>
      <c r="AK12" s="89"/>
      <c r="AL12" s="89"/>
      <c r="AM12" s="89"/>
      <c r="AN12" s="89"/>
      <c r="AO12" s="89"/>
      <c r="AP12" s="89"/>
      <c r="AQ12" s="121"/>
      <c r="AR12" s="89"/>
      <c r="AS12" s="89"/>
      <c r="AT12" s="89"/>
      <c r="AU12" s="89"/>
      <c r="AV12" s="45"/>
      <c r="AW12" s="121"/>
      <c r="AY12" s="99" t="s">
        <v>10</v>
      </c>
      <c r="AZ12" s="101">
        <f>COUNTIF(Sex,"Female")</f>
        <v>0</v>
      </c>
    </row>
    <row r="13" spans="2:52" s="44" customFormat="1" ht="30" customHeight="1" thickBot="1">
      <c r="B13" s="91">
        <v>7</v>
      </c>
      <c r="C13" s="89"/>
      <c r="D13" s="89"/>
      <c r="E13" s="89"/>
      <c r="F13" s="122"/>
      <c r="G13" s="90"/>
      <c r="H13" s="122"/>
      <c r="I13" s="122"/>
      <c r="J13" s="122"/>
      <c r="K13" s="122"/>
      <c r="L13" s="89"/>
      <c r="M13" s="89"/>
      <c r="N13" s="89"/>
      <c r="O13" s="89"/>
      <c r="P13" s="90"/>
      <c r="Q13" s="89"/>
      <c r="R13" s="89"/>
      <c r="S13" s="89"/>
      <c r="T13" s="89"/>
      <c r="U13" s="89">
        <f t="shared" si="0"/>
      </c>
      <c r="V13" s="89"/>
      <c r="W13" s="90"/>
      <c r="X13" s="90"/>
      <c r="Y13" s="89"/>
      <c r="Z13" s="89"/>
      <c r="AA13" s="89"/>
      <c r="AB13" s="89"/>
      <c r="AC13" s="89"/>
      <c r="AD13" s="89"/>
      <c r="AE13" s="89"/>
      <c r="AF13" s="90"/>
      <c r="AG13" s="89"/>
      <c r="AH13" s="89"/>
      <c r="AI13" s="89"/>
      <c r="AJ13" s="89"/>
      <c r="AK13" s="89"/>
      <c r="AL13" s="89"/>
      <c r="AM13" s="89"/>
      <c r="AN13" s="89"/>
      <c r="AO13" s="89"/>
      <c r="AP13" s="89"/>
      <c r="AQ13" s="121"/>
      <c r="AR13" s="89"/>
      <c r="AS13" s="89"/>
      <c r="AT13" s="89"/>
      <c r="AU13" s="89"/>
      <c r="AV13" s="45"/>
      <c r="AW13" s="121"/>
      <c r="AY13" s="100"/>
      <c r="AZ13" s="95"/>
    </row>
    <row r="14" spans="2:52" s="44" customFormat="1" ht="30" customHeight="1" thickBot="1">
      <c r="B14" s="91">
        <v>8</v>
      </c>
      <c r="C14" s="89"/>
      <c r="D14" s="89"/>
      <c r="E14" s="89"/>
      <c r="F14" s="122"/>
      <c r="G14" s="90"/>
      <c r="H14" s="122"/>
      <c r="I14" s="122"/>
      <c r="J14" s="122"/>
      <c r="K14" s="122"/>
      <c r="L14" s="89"/>
      <c r="M14" s="89"/>
      <c r="N14" s="89"/>
      <c r="O14" s="89"/>
      <c r="P14" s="90"/>
      <c r="Q14" s="89"/>
      <c r="R14" s="89"/>
      <c r="S14" s="89"/>
      <c r="T14" s="89"/>
      <c r="U14" s="89">
        <f t="shared" si="0"/>
      </c>
      <c r="V14" s="89"/>
      <c r="W14" s="90"/>
      <c r="X14" s="90"/>
      <c r="Y14" s="89"/>
      <c r="Z14" s="89"/>
      <c r="AA14" s="89"/>
      <c r="AB14" s="89"/>
      <c r="AC14" s="89"/>
      <c r="AD14" s="89"/>
      <c r="AE14" s="89"/>
      <c r="AF14" s="90"/>
      <c r="AG14" s="89"/>
      <c r="AH14" s="89"/>
      <c r="AI14" s="89"/>
      <c r="AJ14" s="89"/>
      <c r="AK14" s="89"/>
      <c r="AL14" s="89"/>
      <c r="AM14" s="89"/>
      <c r="AN14" s="89"/>
      <c r="AO14" s="89"/>
      <c r="AP14" s="89"/>
      <c r="AQ14" s="121"/>
      <c r="AR14" s="89"/>
      <c r="AS14" s="89"/>
      <c r="AT14" s="89"/>
      <c r="AU14" s="89"/>
      <c r="AV14" s="45"/>
      <c r="AW14" s="121"/>
      <c r="AY14" s="99" t="s">
        <v>25</v>
      </c>
      <c r="AZ14" s="101">
        <f>COUNTIF(Ethnicity,"White British")</f>
        <v>0</v>
      </c>
    </row>
    <row r="15" spans="2:52" s="44" customFormat="1" ht="30" customHeight="1" thickBot="1">
      <c r="B15" s="91">
        <v>9</v>
      </c>
      <c r="C15" s="89"/>
      <c r="D15" s="89"/>
      <c r="E15" s="89"/>
      <c r="F15" s="122"/>
      <c r="G15" s="90"/>
      <c r="H15" s="122"/>
      <c r="I15" s="122"/>
      <c r="J15" s="122"/>
      <c r="K15" s="122"/>
      <c r="L15" s="89"/>
      <c r="M15" s="89"/>
      <c r="N15" s="89"/>
      <c r="O15" s="89"/>
      <c r="P15" s="90"/>
      <c r="Q15" s="89"/>
      <c r="R15" s="89"/>
      <c r="S15" s="89"/>
      <c r="T15" s="89"/>
      <c r="U15" s="89">
        <f t="shared" si="0"/>
      </c>
      <c r="V15" s="89"/>
      <c r="W15" s="90"/>
      <c r="X15" s="90"/>
      <c r="Y15" s="89"/>
      <c r="Z15" s="89"/>
      <c r="AA15" s="89"/>
      <c r="AB15" s="89"/>
      <c r="AC15" s="89"/>
      <c r="AD15" s="89"/>
      <c r="AE15" s="89"/>
      <c r="AF15" s="90"/>
      <c r="AG15" s="89"/>
      <c r="AH15" s="89"/>
      <c r="AI15" s="89"/>
      <c r="AJ15" s="89"/>
      <c r="AK15" s="89"/>
      <c r="AL15" s="89"/>
      <c r="AM15" s="89"/>
      <c r="AN15" s="89"/>
      <c r="AO15" s="89"/>
      <c r="AP15" s="89"/>
      <c r="AQ15" s="121"/>
      <c r="AR15" s="89"/>
      <c r="AS15" s="89"/>
      <c r="AT15" s="89"/>
      <c r="AU15" s="89"/>
      <c r="AV15" s="45"/>
      <c r="AW15" s="121"/>
      <c r="AY15" s="99" t="s">
        <v>26</v>
      </c>
      <c r="AZ15" s="101">
        <f>COUNTIF(Ethnicity,"White Irish")</f>
        <v>0</v>
      </c>
    </row>
    <row r="16" spans="2:52" s="44" customFormat="1" ht="30" customHeight="1" thickBot="1">
      <c r="B16" s="91">
        <v>10</v>
      </c>
      <c r="C16" s="89"/>
      <c r="D16" s="89"/>
      <c r="E16" s="89"/>
      <c r="F16" s="122"/>
      <c r="G16" s="90"/>
      <c r="H16" s="122"/>
      <c r="I16" s="122"/>
      <c r="J16" s="122"/>
      <c r="K16" s="122"/>
      <c r="L16" s="89"/>
      <c r="M16" s="89"/>
      <c r="N16" s="89"/>
      <c r="O16" s="89"/>
      <c r="P16" s="90"/>
      <c r="Q16" s="89"/>
      <c r="R16" s="89"/>
      <c r="S16" s="89"/>
      <c r="T16" s="89"/>
      <c r="U16" s="89">
        <f t="shared" si="0"/>
      </c>
      <c r="V16" s="89"/>
      <c r="W16" s="90"/>
      <c r="X16" s="90"/>
      <c r="Y16" s="89"/>
      <c r="Z16" s="89"/>
      <c r="AA16" s="89"/>
      <c r="AB16" s="89"/>
      <c r="AC16" s="89"/>
      <c r="AD16" s="89"/>
      <c r="AE16" s="89"/>
      <c r="AF16" s="90"/>
      <c r="AG16" s="89"/>
      <c r="AH16" s="89"/>
      <c r="AI16" s="89"/>
      <c r="AJ16" s="89"/>
      <c r="AK16" s="89"/>
      <c r="AL16" s="89"/>
      <c r="AM16" s="89"/>
      <c r="AN16" s="89"/>
      <c r="AO16" s="89"/>
      <c r="AP16" s="89"/>
      <c r="AQ16" s="121"/>
      <c r="AR16" s="89"/>
      <c r="AS16" s="89"/>
      <c r="AT16" s="89"/>
      <c r="AU16" s="89"/>
      <c r="AV16" s="45"/>
      <c r="AW16" s="121"/>
      <c r="AY16" s="99" t="s">
        <v>37</v>
      </c>
      <c r="AZ16" s="101">
        <f>COUNTIF(Ethnicity,"Any other white background")</f>
        <v>0</v>
      </c>
    </row>
    <row r="17" spans="2:52" s="44" customFormat="1" ht="30" customHeight="1" thickBot="1">
      <c r="B17" s="91">
        <v>11</v>
      </c>
      <c r="C17" s="89"/>
      <c r="D17" s="89"/>
      <c r="E17" s="89"/>
      <c r="F17" s="122"/>
      <c r="G17" s="90"/>
      <c r="H17" s="122"/>
      <c r="I17" s="122"/>
      <c r="J17" s="122"/>
      <c r="K17" s="122"/>
      <c r="L17" s="89"/>
      <c r="M17" s="89"/>
      <c r="N17" s="89"/>
      <c r="O17" s="89"/>
      <c r="P17" s="90"/>
      <c r="Q17" s="89"/>
      <c r="R17" s="89"/>
      <c r="S17" s="89"/>
      <c r="T17" s="89"/>
      <c r="U17" s="89">
        <f t="shared" si="0"/>
      </c>
      <c r="V17" s="89"/>
      <c r="W17" s="90"/>
      <c r="X17" s="90"/>
      <c r="Y17" s="89"/>
      <c r="Z17" s="89"/>
      <c r="AA17" s="89"/>
      <c r="AB17" s="89"/>
      <c r="AC17" s="89"/>
      <c r="AD17" s="89"/>
      <c r="AE17" s="89"/>
      <c r="AF17" s="90"/>
      <c r="AG17" s="89"/>
      <c r="AH17" s="89"/>
      <c r="AI17" s="89"/>
      <c r="AJ17" s="89"/>
      <c r="AK17" s="89"/>
      <c r="AL17" s="89"/>
      <c r="AM17" s="89"/>
      <c r="AN17" s="89"/>
      <c r="AO17" s="89"/>
      <c r="AP17" s="89"/>
      <c r="AQ17" s="121"/>
      <c r="AR17" s="89"/>
      <c r="AS17" s="89"/>
      <c r="AT17" s="89"/>
      <c r="AU17" s="89"/>
      <c r="AV17" s="45"/>
      <c r="AW17" s="121"/>
      <c r="AY17" s="99" t="s">
        <v>33</v>
      </c>
      <c r="AZ17" s="101">
        <f>COUNTIF(Ethnicity,"Mixed: White and black Caribbean")</f>
        <v>0</v>
      </c>
    </row>
    <row r="18" spans="2:52" s="44" customFormat="1" ht="30" customHeight="1" thickBot="1">
      <c r="B18" s="91">
        <v>12</v>
      </c>
      <c r="C18" s="89"/>
      <c r="D18" s="89"/>
      <c r="E18" s="89"/>
      <c r="F18" s="121"/>
      <c r="G18" s="89"/>
      <c r="H18" s="121"/>
      <c r="I18" s="121"/>
      <c r="J18" s="121"/>
      <c r="K18" s="121"/>
      <c r="L18" s="89"/>
      <c r="M18" s="89"/>
      <c r="N18" s="89"/>
      <c r="O18" s="89"/>
      <c r="P18" s="89"/>
      <c r="Q18" s="89"/>
      <c r="R18" s="89"/>
      <c r="S18" s="89"/>
      <c r="T18" s="89"/>
      <c r="U18" s="89">
        <f t="shared" si="0"/>
      </c>
      <c r="V18" s="89"/>
      <c r="W18" s="89"/>
      <c r="X18" s="89"/>
      <c r="Y18" s="89"/>
      <c r="Z18" s="89"/>
      <c r="AA18" s="89"/>
      <c r="AB18" s="89"/>
      <c r="AC18" s="89"/>
      <c r="AD18" s="89"/>
      <c r="AE18" s="89"/>
      <c r="AF18" s="89"/>
      <c r="AG18" s="89"/>
      <c r="AH18" s="89"/>
      <c r="AI18" s="89"/>
      <c r="AJ18" s="89"/>
      <c r="AK18" s="89"/>
      <c r="AL18" s="89"/>
      <c r="AM18" s="89"/>
      <c r="AN18" s="89"/>
      <c r="AO18" s="89"/>
      <c r="AP18" s="89"/>
      <c r="AQ18" s="121"/>
      <c r="AR18" s="89"/>
      <c r="AS18" s="89"/>
      <c r="AT18" s="89"/>
      <c r="AU18" s="89"/>
      <c r="AV18" s="45"/>
      <c r="AW18" s="121"/>
      <c r="AY18" s="99" t="s">
        <v>34</v>
      </c>
      <c r="AZ18" s="101">
        <f>COUNTIF(Ethnicity,"Mixed: White and black African")</f>
        <v>0</v>
      </c>
    </row>
    <row r="19" spans="2:52" s="44" customFormat="1" ht="30" customHeight="1" thickBot="1">
      <c r="B19" s="91">
        <v>13</v>
      </c>
      <c r="C19" s="89"/>
      <c r="D19" s="89"/>
      <c r="E19" s="89"/>
      <c r="F19" s="121"/>
      <c r="G19" s="89"/>
      <c r="H19" s="121"/>
      <c r="I19" s="121"/>
      <c r="J19" s="121"/>
      <c r="K19" s="121"/>
      <c r="L19" s="89"/>
      <c r="M19" s="89"/>
      <c r="N19" s="89"/>
      <c r="O19" s="89"/>
      <c r="P19" s="89"/>
      <c r="Q19" s="89"/>
      <c r="R19" s="89"/>
      <c r="S19" s="89"/>
      <c r="T19" s="89"/>
      <c r="U19" s="89">
        <f t="shared" si="0"/>
      </c>
      <c r="V19" s="89"/>
      <c r="W19" s="89"/>
      <c r="X19" s="89"/>
      <c r="Y19" s="89"/>
      <c r="Z19" s="89"/>
      <c r="AA19" s="89"/>
      <c r="AB19" s="89"/>
      <c r="AC19" s="89"/>
      <c r="AD19" s="89"/>
      <c r="AE19" s="89"/>
      <c r="AF19" s="89"/>
      <c r="AG19" s="89"/>
      <c r="AH19" s="89"/>
      <c r="AI19" s="89"/>
      <c r="AJ19" s="89"/>
      <c r="AK19" s="89"/>
      <c r="AL19" s="89"/>
      <c r="AM19" s="89"/>
      <c r="AN19" s="89"/>
      <c r="AO19" s="89"/>
      <c r="AP19" s="89"/>
      <c r="AQ19" s="121"/>
      <c r="AR19" s="89"/>
      <c r="AS19" s="89"/>
      <c r="AT19" s="89"/>
      <c r="AU19" s="89"/>
      <c r="AV19" s="45"/>
      <c r="AW19" s="121"/>
      <c r="AY19" s="99" t="s">
        <v>27</v>
      </c>
      <c r="AZ19" s="101">
        <f>COUNTIF(Ethnicity,"Mixed: White and Asian")</f>
        <v>0</v>
      </c>
    </row>
    <row r="20" spans="2:52" s="44" customFormat="1" ht="30" customHeight="1" thickBot="1">
      <c r="B20" s="91">
        <v>14</v>
      </c>
      <c r="C20" s="89"/>
      <c r="D20" s="89"/>
      <c r="E20" s="89"/>
      <c r="F20" s="121"/>
      <c r="G20" s="89"/>
      <c r="H20" s="121"/>
      <c r="I20" s="121"/>
      <c r="J20" s="121"/>
      <c r="K20" s="121"/>
      <c r="L20" s="89"/>
      <c r="M20" s="89"/>
      <c r="N20" s="89"/>
      <c r="O20" s="89"/>
      <c r="P20" s="89"/>
      <c r="Q20" s="89"/>
      <c r="R20" s="89"/>
      <c r="S20" s="89"/>
      <c r="T20" s="89"/>
      <c r="U20" s="89">
        <f t="shared" si="0"/>
      </c>
      <c r="V20" s="89"/>
      <c r="W20" s="89"/>
      <c r="X20" s="89"/>
      <c r="Y20" s="89"/>
      <c r="Z20" s="89"/>
      <c r="AA20" s="89"/>
      <c r="AB20" s="89"/>
      <c r="AC20" s="89"/>
      <c r="AD20" s="89"/>
      <c r="AE20" s="89"/>
      <c r="AF20" s="89"/>
      <c r="AG20" s="89"/>
      <c r="AH20" s="89"/>
      <c r="AI20" s="89"/>
      <c r="AJ20" s="89"/>
      <c r="AK20" s="89"/>
      <c r="AL20" s="89"/>
      <c r="AM20" s="89"/>
      <c r="AN20" s="89"/>
      <c r="AO20" s="89"/>
      <c r="AP20" s="89"/>
      <c r="AQ20" s="121"/>
      <c r="AR20" s="89"/>
      <c r="AS20" s="89"/>
      <c r="AT20" s="89"/>
      <c r="AU20" s="89"/>
      <c r="AV20" s="45"/>
      <c r="AW20" s="121"/>
      <c r="AY20" s="99" t="s">
        <v>38</v>
      </c>
      <c r="AZ20" s="101">
        <f>COUNTIF(Ethnicity,"Any other mixed background")</f>
        <v>0</v>
      </c>
    </row>
    <row r="21" spans="2:52" s="44" customFormat="1" ht="30" customHeight="1" thickBot="1">
      <c r="B21" s="91">
        <v>15</v>
      </c>
      <c r="C21" s="89"/>
      <c r="D21" s="89"/>
      <c r="E21" s="89"/>
      <c r="F21" s="121"/>
      <c r="G21" s="89"/>
      <c r="H21" s="121"/>
      <c r="I21" s="121"/>
      <c r="J21" s="121"/>
      <c r="K21" s="121"/>
      <c r="L21" s="89"/>
      <c r="M21" s="89"/>
      <c r="N21" s="89"/>
      <c r="O21" s="89"/>
      <c r="P21" s="89"/>
      <c r="Q21" s="89"/>
      <c r="R21" s="89"/>
      <c r="S21" s="89"/>
      <c r="T21" s="89"/>
      <c r="U21" s="89">
        <f t="shared" si="0"/>
      </c>
      <c r="V21" s="89"/>
      <c r="W21" s="89"/>
      <c r="X21" s="89"/>
      <c r="Y21" s="89"/>
      <c r="Z21" s="89"/>
      <c r="AA21" s="89"/>
      <c r="AB21" s="89"/>
      <c r="AC21" s="89"/>
      <c r="AD21" s="89"/>
      <c r="AE21" s="89"/>
      <c r="AF21" s="89"/>
      <c r="AG21" s="89"/>
      <c r="AH21" s="89"/>
      <c r="AI21" s="89"/>
      <c r="AJ21" s="89"/>
      <c r="AK21" s="89"/>
      <c r="AL21" s="89"/>
      <c r="AM21" s="89"/>
      <c r="AN21" s="89"/>
      <c r="AO21" s="89"/>
      <c r="AP21" s="89"/>
      <c r="AQ21" s="121"/>
      <c r="AR21" s="89"/>
      <c r="AS21" s="89"/>
      <c r="AT21" s="89"/>
      <c r="AU21" s="89"/>
      <c r="AV21" s="45"/>
      <c r="AW21" s="121"/>
      <c r="AY21" s="99" t="s">
        <v>28</v>
      </c>
      <c r="AZ21" s="101">
        <f>COUNTIF(Ethnicity,"Asian or Asian British: Indian")</f>
        <v>0</v>
      </c>
    </row>
    <row r="22" spans="2:52" s="44" customFormat="1" ht="30" customHeight="1" thickBot="1">
      <c r="B22" s="91">
        <v>16</v>
      </c>
      <c r="C22" s="89"/>
      <c r="D22" s="89"/>
      <c r="E22" s="89"/>
      <c r="F22" s="121"/>
      <c r="G22" s="89"/>
      <c r="H22" s="121"/>
      <c r="I22" s="121"/>
      <c r="J22" s="121"/>
      <c r="K22" s="121"/>
      <c r="L22" s="89"/>
      <c r="M22" s="89"/>
      <c r="N22" s="89"/>
      <c r="O22" s="89"/>
      <c r="P22" s="89"/>
      <c r="Q22" s="89"/>
      <c r="R22" s="89"/>
      <c r="S22" s="89"/>
      <c r="T22" s="89"/>
      <c r="U22" s="89">
        <f t="shared" si="0"/>
      </c>
      <c r="V22" s="89"/>
      <c r="W22" s="89"/>
      <c r="X22" s="89"/>
      <c r="Y22" s="89"/>
      <c r="Z22" s="89"/>
      <c r="AA22" s="89"/>
      <c r="AB22" s="89"/>
      <c r="AC22" s="89"/>
      <c r="AD22" s="89"/>
      <c r="AE22" s="89"/>
      <c r="AF22" s="89"/>
      <c r="AG22" s="89"/>
      <c r="AH22" s="89"/>
      <c r="AI22" s="89"/>
      <c r="AJ22" s="89"/>
      <c r="AK22" s="89"/>
      <c r="AL22" s="89"/>
      <c r="AM22" s="89"/>
      <c r="AN22" s="89"/>
      <c r="AO22" s="89"/>
      <c r="AP22" s="89"/>
      <c r="AQ22" s="121"/>
      <c r="AR22" s="89"/>
      <c r="AS22" s="89"/>
      <c r="AT22" s="89"/>
      <c r="AU22" s="89"/>
      <c r="AV22" s="45"/>
      <c r="AW22" s="121"/>
      <c r="AY22" s="99" t="s">
        <v>29</v>
      </c>
      <c r="AZ22" s="101">
        <f>COUNTIF(Ethnicity,"Asian or Asian British: Pakistani")</f>
        <v>0</v>
      </c>
    </row>
    <row r="23" spans="2:52" s="44" customFormat="1" ht="30" customHeight="1" thickBot="1">
      <c r="B23" s="91">
        <v>17</v>
      </c>
      <c r="C23" s="89"/>
      <c r="D23" s="89"/>
      <c r="E23" s="89"/>
      <c r="F23" s="121"/>
      <c r="G23" s="89"/>
      <c r="H23" s="121"/>
      <c r="I23" s="121"/>
      <c r="J23" s="121"/>
      <c r="K23" s="121"/>
      <c r="L23" s="89"/>
      <c r="M23" s="89"/>
      <c r="N23" s="89"/>
      <c r="O23" s="89"/>
      <c r="P23" s="89"/>
      <c r="Q23" s="89"/>
      <c r="R23" s="89"/>
      <c r="S23" s="89"/>
      <c r="T23" s="89"/>
      <c r="U23" s="89">
        <f t="shared" si="0"/>
      </c>
      <c r="V23" s="89"/>
      <c r="W23" s="89"/>
      <c r="X23" s="89"/>
      <c r="Y23" s="89"/>
      <c r="Z23" s="89"/>
      <c r="AA23" s="89"/>
      <c r="AB23" s="89"/>
      <c r="AC23" s="89"/>
      <c r="AD23" s="89"/>
      <c r="AE23" s="89"/>
      <c r="AF23" s="89"/>
      <c r="AG23" s="89"/>
      <c r="AH23" s="89"/>
      <c r="AI23" s="89"/>
      <c r="AJ23" s="89"/>
      <c r="AK23" s="89"/>
      <c r="AL23" s="89"/>
      <c r="AM23" s="89"/>
      <c r="AN23" s="89"/>
      <c r="AO23" s="89"/>
      <c r="AP23" s="89"/>
      <c r="AQ23" s="121"/>
      <c r="AR23" s="89"/>
      <c r="AS23" s="89"/>
      <c r="AT23" s="89"/>
      <c r="AU23" s="89"/>
      <c r="AV23" s="45"/>
      <c r="AW23" s="121"/>
      <c r="AY23" s="99" t="s">
        <v>30</v>
      </c>
      <c r="AZ23" s="101">
        <f>COUNTIF(Ethnicity,"Asian or Asian British: Bangladeshi")</f>
        <v>0</v>
      </c>
    </row>
    <row r="24" spans="2:52" s="44" customFormat="1" ht="30" customHeight="1" thickBot="1">
      <c r="B24" s="91">
        <v>18</v>
      </c>
      <c r="C24" s="89"/>
      <c r="D24" s="89"/>
      <c r="E24" s="89"/>
      <c r="F24" s="121"/>
      <c r="G24" s="89"/>
      <c r="H24" s="121"/>
      <c r="I24" s="121"/>
      <c r="J24" s="121"/>
      <c r="K24" s="121"/>
      <c r="L24" s="89"/>
      <c r="M24" s="89"/>
      <c r="N24" s="89"/>
      <c r="O24" s="89"/>
      <c r="P24" s="89"/>
      <c r="Q24" s="89"/>
      <c r="R24" s="89"/>
      <c r="S24" s="89"/>
      <c r="T24" s="89"/>
      <c r="U24" s="89">
        <f t="shared" si="0"/>
      </c>
      <c r="V24" s="89"/>
      <c r="W24" s="89"/>
      <c r="X24" s="89"/>
      <c r="Y24" s="89"/>
      <c r="Z24" s="89"/>
      <c r="AA24" s="89"/>
      <c r="AB24" s="89"/>
      <c r="AC24" s="89"/>
      <c r="AD24" s="89"/>
      <c r="AE24" s="89"/>
      <c r="AF24" s="89"/>
      <c r="AG24" s="89"/>
      <c r="AH24" s="89"/>
      <c r="AI24" s="89"/>
      <c r="AJ24" s="89"/>
      <c r="AK24" s="89"/>
      <c r="AL24" s="89"/>
      <c r="AM24" s="89"/>
      <c r="AN24" s="89"/>
      <c r="AO24" s="89"/>
      <c r="AP24" s="89"/>
      <c r="AQ24" s="121"/>
      <c r="AR24" s="89"/>
      <c r="AS24" s="89"/>
      <c r="AT24" s="89"/>
      <c r="AU24" s="89"/>
      <c r="AV24" s="45"/>
      <c r="AW24" s="121"/>
      <c r="AY24" s="99" t="s">
        <v>39</v>
      </c>
      <c r="AZ24" s="101">
        <f>COUNTIF(Ethnicity,"Any other Asian background")</f>
        <v>0</v>
      </c>
    </row>
    <row r="25" spans="2:52" s="44" customFormat="1" ht="30" customHeight="1" thickBot="1">
      <c r="B25" s="91">
        <v>19</v>
      </c>
      <c r="C25" s="89"/>
      <c r="D25" s="89"/>
      <c r="E25" s="89"/>
      <c r="F25" s="121"/>
      <c r="G25" s="89"/>
      <c r="H25" s="121"/>
      <c r="I25" s="121"/>
      <c r="J25" s="121"/>
      <c r="K25" s="121"/>
      <c r="L25" s="89"/>
      <c r="M25" s="89"/>
      <c r="N25" s="89"/>
      <c r="O25" s="89"/>
      <c r="P25" s="89"/>
      <c r="Q25" s="89"/>
      <c r="R25" s="89"/>
      <c r="S25" s="89"/>
      <c r="T25" s="89"/>
      <c r="U25" s="89">
        <f t="shared" si="0"/>
      </c>
      <c r="V25" s="89"/>
      <c r="W25" s="89"/>
      <c r="X25" s="89"/>
      <c r="Y25" s="89"/>
      <c r="Z25" s="89"/>
      <c r="AA25" s="89"/>
      <c r="AB25" s="89"/>
      <c r="AC25" s="89"/>
      <c r="AD25" s="89"/>
      <c r="AE25" s="89"/>
      <c r="AF25" s="89"/>
      <c r="AG25" s="89"/>
      <c r="AH25" s="89"/>
      <c r="AI25" s="89"/>
      <c r="AJ25" s="89"/>
      <c r="AK25" s="89"/>
      <c r="AL25" s="89"/>
      <c r="AM25" s="89"/>
      <c r="AN25" s="89"/>
      <c r="AO25" s="89"/>
      <c r="AP25" s="89"/>
      <c r="AQ25" s="121"/>
      <c r="AR25" s="89"/>
      <c r="AS25" s="89"/>
      <c r="AT25" s="89"/>
      <c r="AU25" s="89"/>
      <c r="AV25" s="45"/>
      <c r="AW25" s="121"/>
      <c r="AY25" s="99" t="s">
        <v>35</v>
      </c>
      <c r="AZ25" s="101">
        <f>COUNTIF(Ethnicity,"Black or black British: Caribbean")</f>
        <v>0</v>
      </c>
    </row>
    <row r="26" spans="2:52" s="44" customFormat="1" ht="30" customHeight="1" thickBot="1">
      <c r="B26" s="91">
        <v>20</v>
      </c>
      <c r="C26" s="89"/>
      <c r="D26" s="89"/>
      <c r="E26" s="89"/>
      <c r="F26" s="121"/>
      <c r="G26" s="89"/>
      <c r="H26" s="121"/>
      <c r="I26" s="121"/>
      <c r="J26" s="121"/>
      <c r="K26" s="121"/>
      <c r="L26" s="89"/>
      <c r="M26" s="89"/>
      <c r="N26" s="89"/>
      <c r="O26" s="89"/>
      <c r="P26" s="89"/>
      <c r="Q26" s="89"/>
      <c r="R26" s="89"/>
      <c r="S26" s="89"/>
      <c r="T26" s="89"/>
      <c r="U26" s="89">
        <f t="shared" si="0"/>
      </c>
      <c r="V26" s="89"/>
      <c r="W26" s="89"/>
      <c r="X26" s="89"/>
      <c r="Y26" s="89"/>
      <c r="Z26" s="89"/>
      <c r="AA26" s="89"/>
      <c r="AB26" s="89"/>
      <c r="AC26" s="89"/>
      <c r="AD26" s="89"/>
      <c r="AE26" s="89"/>
      <c r="AF26" s="89"/>
      <c r="AG26" s="89"/>
      <c r="AH26" s="89"/>
      <c r="AI26" s="89"/>
      <c r="AJ26" s="89"/>
      <c r="AK26" s="89"/>
      <c r="AL26" s="89"/>
      <c r="AM26" s="89"/>
      <c r="AN26" s="89"/>
      <c r="AO26" s="89"/>
      <c r="AP26" s="89"/>
      <c r="AQ26" s="121"/>
      <c r="AR26" s="89"/>
      <c r="AS26" s="89"/>
      <c r="AT26" s="89"/>
      <c r="AU26" s="89"/>
      <c r="AV26" s="45"/>
      <c r="AW26" s="121"/>
      <c r="AY26" s="99" t="s">
        <v>36</v>
      </c>
      <c r="AZ26" s="101">
        <f>COUNTIF(Ethnicity,"Black or black British: African")</f>
        <v>0</v>
      </c>
    </row>
    <row r="27" spans="2:52" s="44" customFormat="1" ht="30" customHeight="1" thickBot="1">
      <c r="B27" s="91">
        <v>21</v>
      </c>
      <c r="C27" s="89"/>
      <c r="D27" s="89"/>
      <c r="E27" s="89"/>
      <c r="F27" s="121"/>
      <c r="G27" s="89"/>
      <c r="H27" s="121"/>
      <c r="I27" s="121"/>
      <c r="J27" s="121"/>
      <c r="K27" s="121"/>
      <c r="L27" s="89"/>
      <c r="M27" s="89"/>
      <c r="N27" s="89"/>
      <c r="O27" s="89"/>
      <c r="P27" s="89"/>
      <c r="Q27" s="89"/>
      <c r="R27" s="89"/>
      <c r="S27" s="89"/>
      <c r="T27" s="89"/>
      <c r="U27" s="89">
        <f t="shared" si="0"/>
      </c>
      <c r="V27" s="89"/>
      <c r="W27" s="89"/>
      <c r="X27" s="89"/>
      <c r="Y27" s="89"/>
      <c r="Z27" s="89"/>
      <c r="AA27" s="89"/>
      <c r="AB27" s="89"/>
      <c r="AC27" s="89"/>
      <c r="AD27" s="89"/>
      <c r="AE27" s="89"/>
      <c r="AF27" s="89"/>
      <c r="AG27" s="89"/>
      <c r="AH27" s="89"/>
      <c r="AI27" s="89"/>
      <c r="AJ27" s="89"/>
      <c r="AK27" s="89"/>
      <c r="AL27" s="89"/>
      <c r="AM27" s="89"/>
      <c r="AN27" s="89"/>
      <c r="AO27" s="89"/>
      <c r="AP27" s="89"/>
      <c r="AQ27" s="121"/>
      <c r="AR27" s="89"/>
      <c r="AS27" s="89"/>
      <c r="AT27" s="89"/>
      <c r="AU27" s="89"/>
      <c r="AV27" s="45"/>
      <c r="AW27" s="121"/>
      <c r="AY27" s="99" t="s">
        <v>40</v>
      </c>
      <c r="AZ27" s="101">
        <f>COUNTIF(Ethnicity,"Any other black background")</f>
        <v>0</v>
      </c>
    </row>
    <row r="28" spans="2:52" s="44" customFormat="1" ht="30" customHeight="1" thickBot="1">
      <c r="B28" s="91">
        <v>22</v>
      </c>
      <c r="C28" s="89"/>
      <c r="D28" s="89"/>
      <c r="E28" s="89"/>
      <c r="F28" s="121"/>
      <c r="G28" s="89"/>
      <c r="H28" s="121"/>
      <c r="I28" s="121"/>
      <c r="J28" s="121"/>
      <c r="K28" s="121"/>
      <c r="L28" s="89"/>
      <c r="M28" s="89"/>
      <c r="N28" s="89"/>
      <c r="O28" s="89"/>
      <c r="P28" s="89"/>
      <c r="Q28" s="89"/>
      <c r="R28" s="89"/>
      <c r="S28" s="89"/>
      <c r="T28" s="89"/>
      <c r="U28" s="89">
        <f t="shared" si="0"/>
      </c>
      <c r="V28" s="89"/>
      <c r="W28" s="89"/>
      <c r="X28" s="89"/>
      <c r="Y28" s="89"/>
      <c r="Z28" s="89"/>
      <c r="AA28" s="89"/>
      <c r="AB28" s="89"/>
      <c r="AC28" s="89"/>
      <c r="AD28" s="89"/>
      <c r="AE28" s="89"/>
      <c r="AF28" s="89"/>
      <c r="AG28" s="89"/>
      <c r="AH28" s="89"/>
      <c r="AI28" s="89"/>
      <c r="AJ28" s="89"/>
      <c r="AK28" s="89"/>
      <c r="AL28" s="89"/>
      <c r="AM28" s="89"/>
      <c r="AN28" s="89"/>
      <c r="AO28" s="89"/>
      <c r="AP28" s="89"/>
      <c r="AQ28" s="121"/>
      <c r="AR28" s="89"/>
      <c r="AS28" s="89"/>
      <c r="AT28" s="89"/>
      <c r="AU28" s="89"/>
      <c r="AV28" s="45"/>
      <c r="AW28" s="121"/>
      <c r="AY28" s="99" t="s">
        <v>31</v>
      </c>
      <c r="AZ28" s="101">
        <f>COUNTIF(Ethnicity,"Chinese")</f>
        <v>0</v>
      </c>
    </row>
    <row r="29" spans="2:52" s="44" customFormat="1" ht="30" customHeight="1" thickBot="1">
      <c r="B29" s="91">
        <v>23</v>
      </c>
      <c r="C29" s="89"/>
      <c r="D29" s="89"/>
      <c r="E29" s="89"/>
      <c r="F29" s="121"/>
      <c r="G29" s="89"/>
      <c r="H29" s="121"/>
      <c r="I29" s="121"/>
      <c r="J29" s="121"/>
      <c r="K29" s="121"/>
      <c r="L29" s="89"/>
      <c r="M29" s="89"/>
      <c r="N29" s="89"/>
      <c r="O29" s="89"/>
      <c r="P29" s="89"/>
      <c r="Q29" s="89"/>
      <c r="R29" s="89"/>
      <c r="S29" s="89"/>
      <c r="T29" s="89"/>
      <c r="U29" s="89">
        <f t="shared" si="0"/>
      </c>
      <c r="V29" s="89"/>
      <c r="W29" s="89"/>
      <c r="X29" s="89"/>
      <c r="Y29" s="89"/>
      <c r="Z29" s="89"/>
      <c r="AA29" s="89"/>
      <c r="AB29" s="89"/>
      <c r="AC29" s="89"/>
      <c r="AD29" s="89"/>
      <c r="AE29" s="89"/>
      <c r="AF29" s="89"/>
      <c r="AG29" s="89"/>
      <c r="AH29" s="89"/>
      <c r="AI29" s="89"/>
      <c r="AJ29" s="89"/>
      <c r="AK29" s="89"/>
      <c r="AL29" s="89"/>
      <c r="AM29" s="89"/>
      <c r="AN29" s="89"/>
      <c r="AO29" s="89"/>
      <c r="AP29" s="89"/>
      <c r="AQ29" s="121"/>
      <c r="AR29" s="89"/>
      <c r="AS29" s="89"/>
      <c r="AT29" s="89"/>
      <c r="AU29" s="89"/>
      <c r="AV29" s="45"/>
      <c r="AW29" s="121"/>
      <c r="AY29" s="99" t="s">
        <v>41</v>
      </c>
      <c r="AZ29" s="101">
        <f>COUNTIF(Ethnicity,"Any other ethnic group")</f>
        <v>0</v>
      </c>
    </row>
    <row r="30" spans="2:52" s="44" customFormat="1" ht="30" customHeight="1" thickBot="1">
      <c r="B30" s="91">
        <v>24</v>
      </c>
      <c r="C30" s="89"/>
      <c r="D30" s="89"/>
      <c r="E30" s="89"/>
      <c r="F30" s="121"/>
      <c r="G30" s="89"/>
      <c r="H30" s="121"/>
      <c r="I30" s="121"/>
      <c r="J30" s="121"/>
      <c r="K30" s="121"/>
      <c r="L30" s="89"/>
      <c r="M30" s="89"/>
      <c r="N30" s="89"/>
      <c r="O30" s="89"/>
      <c r="P30" s="89"/>
      <c r="Q30" s="89"/>
      <c r="R30" s="89"/>
      <c r="S30" s="89"/>
      <c r="T30" s="89"/>
      <c r="U30" s="89">
        <f t="shared" si="0"/>
      </c>
      <c r="V30" s="89"/>
      <c r="W30" s="89"/>
      <c r="X30" s="89"/>
      <c r="Y30" s="89"/>
      <c r="Z30" s="89"/>
      <c r="AA30" s="89"/>
      <c r="AB30" s="89"/>
      <c r="AC30" s="89"/>
      <c r="AD30" s="89"/>
      <c r="AE30" s="89"/>
      <c r="AF30" s="89"/>
      <c r="AG30" s="89"/>
      <c r="AH30" s="89"/>
      <c r="AI30" s="89"/>
      <c r="AJ30" s="89"/>
      <c r="AK30" s="89"/>
      <c r="AL30" s="89"/>
      <c r="AM30" s="89"/>
      <c r="AN30" s="89"/>
      <c r="AO30" s="89"/>
      <c r="AP30" s="89"/>
      <c r="AQ30" s="121"/>
      <c r="AR30" s="89"/>
      <c r="AS30" s="89"/>
      <c r="AT30" s="89"/>
      <c r="AU30" s="89"/>
      <c r="AV30" s="45"/>
      <c r="AW30" s="121"/>
      <c r="AY30" s="99" t="s">
        <v>32</v>
      </c>
      <c r="AZ30" s="101">
        <f>COUNTIF(Ethnicity,"Not stated")</f>
        <v>0</v>
      </c>
    </row>
    <row r="31" spans="2:49" s="44" customFormat="1" ht="30" customHeight="1" thickBot="1">
      <c r="B31" s="91">
        <v>25</v>
      </c>
      <c r="C31" s="89"/>
      <c r="D31" s="89"/>
      <c r="E31" s="89"/>
      <c r="F31" s="121"/>
      <c r="G31" s="89"/>
      <c r="H31" s="121"/>
      <c r="I31" s="121"/>
      <c r="J31" s="121"/>
      <c r="K31" s="121"/>
      <c r="L31" s="89"/>
      <c r="M31" s="89"/>
      <c r="N31" s="89"/>
      <c r="O31" s="89"/>
      <c r="P31" s="89"/>
      <c r="Q31" s="89"/>
      <c r="R31" s="89"/>
      <c r="S31" s="89"/>
      <c r="T31" s="89"/>
      <c r="U31" s="89">
        <f t="shared" si="0"/>
      </c>
      <c r="V31" s="89"/>
      <c r="W31" s="89"/>
      <c r="X31" s="89"/>
      <c r="Y31" s="89"/>
      <c r="Z31" s="89"/>
      <c r="AA31" s="89"/>
      <c r="AB31" s="89"/>
      <c r="AC31" s="89"/>
      <c r="AD31" s="89"/>
      <c r="AE31" s="89"/>
      <c r="AF31" s="89"/>
      <c r="AG31" s="89"/>
      <c r="AH31" s="89"/>
      <c r="AI31" s="89"/>
      <c r="AJ31" s="89"/>
      <c r="AK31" s="89"/>
      <c r="AL31" s="89"/>
      <c r="AM31" s="89"/>
      <c r="AN31" s="89"/>
      <c r="AO31" s="89"/>
      <c r="AP31" s="89"/>
      <c r="AQ31" s="121"/>
      <c r="AR31" s="89"/>
      <c r="AS31" s="89"/>
      <c r="AT31" s="89"/>
      <c r="AU31" s="89"/>
      <c r="AV31" s="45"/>
      <c r="AW31" s="121"/>
    </row>
    <row r="32" spans="2:49" s="44" customFormat="1" ht="30" customHeight="1" thickBot="1">
      <c r="B32" s="91">
        <v>26</v>
      </c>
      <c r="C32" s="89"/>
      <c r="D32" s="89"/>
      <c r="E32" s="89"/>
      <c r="F32" s="121"/>
      <c r="G32" s="89"/>
      <c r="H32" s="121"/>
      <c r="I32" s="121"/>
      <c r="J32" s="121"/>
      <c r="K32" s="121"/>
      <c r="L32" s="89"/>
      <c r="M32" s="89"/>
      <c r="N32" s="89"/>
      <c r="O32" s="89"/>
      <c r="P32" s="89"/>
      <c r="Q32" s="89"/>
      <c r="R32" s="89"/>
      <c r="S32" s="89"/>
      <c r="T32" s="89"/>
      <c r="U32" s="89">
        <f t="shared" si="0"/>
      </c>
      <c r="V32" s="89"/>
      <c r="W32" s="89"/>
      <c r="X32" s="89"/>
      <c r="Y32" s="89"/>
      <c r="Z32" s="89"/>
      <c r="AA32" s="89"/>
      <c r="AB32" s="89"/>
      <c r="AC32" s="89"/>
      <c r="AD32" s="89"/>
      <c r="AE32" s="89"/>
      <c r="AF32" s="89"/>
      <c r="AG32" s="89"/>
      <c r="AH32" s="89"/>
      <c r="AI32" s="89"/>
      <c r="AJ32" s="89"/>
      <c r="AK32" s="89"/>
      <c r="AL32" s="89"/>
      <c r="AM32" s="89"/>
      <c r="AN32" s="89"/>
      <c r="AO32" s="89"/>
      <c r="AP32" s="89"/>
      <c r="AQ32" s="121"/>
      <c r="AR32" s="89"/>
      <c r="AS32" s="89"/>
      <c r="AT32" s="89"/>
      <c r="AU32" s="89"/>
      <c r="AV32" s="45"/>
      <c r="AW32" s="121"/>
    </row>
    <row r="33" spans="2:49" s="44" customFormat="1" ht="30" customHeight="1" thickBot="1">
      <c r="B33" s="91">
        <v>27</v>
      </c>
      <c r="C33" s="89"/>
      <c r="D33" s="89"/>
      <c r="E33" s="89"/>
      <c r="F33" s="121"/>
      <c r="G33" s="89"/>
      <c r="H33" s="121"/>
      <c r="I33" s="121"/>
      <c r="J33" s="121"/>
      <c r="K33" s="121"/>
      <c r="L33" s="89"/>
      <c r="M33" s="89"/>
      <c r="N33" s="89"/>
      <c r="O33" s="89"/>
      <c r="P33" s="89"/>
      <c r="Q33" s="89"/>
      <c r="R33" s="89"/>
      <c r="S33" s="89"/>
      <c r="T33" s="89"/>
      <c r="U33" s="89">
        <f t="shared" si="0"/>
      </c>
      <c r="V33" s="89"/>
      <c r="W33" s="89"/>
      <c r="X33" s="89"/>
      <c r="Y33" s="89"/>
      <c r="Z33" s="89"/>
      <c r="AA33" s="89"/>
      <c r="AB33" s="89"/>
      <c r="AC33" s="89"/>
      <c r="AD33" s="89"/>
      <c r="AE33" s="89"/>
      <c r="AF33" s="89"/>
      <c r="AG33" s="89"/>
      <c r="AH33" s="89"/>
      <c r="AI33" s="89"/>
      <c r="AJ33" s="89"/>
      <c r="AK33" s="89"/>
      <c r="AL33" s="89"/>
      <c r="AM33" s="89"/>
      <c r="AN33" s="89"/>
      <c r="AO33" s="89"/>
      <c r="AP33" s="89"/>
      <c r="AQ33" s="121"/>
      <c r="AR33" s="89"/>
      <c r="AS33" s="89"/>
      <c r="AT33" s="89"/>
      <c r="AU33" s="89"/>
      <c r="AV33" s="45"/>
      <c r="AW33" s="121"/>
    </row>
    <row r="34" spans="2:49" s="44" customFormat="1" ht="30" customHeight="1" thickBot="1">
      <c r="B34" s="91">
        <v>28</v>
      </c>
      <c r="C34" s="89"/>
      <c r="D34" s="89"/>
      <c r="E34" s="89"/>
      <c r="F34" s="121"/>
      <c r="G34" s="89"/>
      <c r="H34" s="121"/>
      <c r="I34" s="121"/>
      <c r="J34" s="121"/>
      <c r="K34" s="121"/>
      <c r="L34" s="89"/>
      <c r="M34" s="89"/>
      <c r="N34" s="89"/>
      <c r="O34" s="89"/>
      <c r="P34" s="89"/>
      <c r="Q34" s="89"/>
      <c r="R34" s="89"/>
      <c r="S34" s="89"/>
      <c r="T34" s="89"/>
      <c r="U34" s="89">
        <f t="shared" si="0"/>
      </c>
      <c r="V34" s="89"/>
      <c r="W34" s="89"/>
      <c r="X34" s="89"/>
      <c r="Y34" s="89"/>
      <c r="Z34" s="89"/>
      <c r="AA34" s="89"/>
      <c r="AB34" s="89"/>
      <c r="AC34" s="89"/>
      <c r="AD34" s="89"/>
      <c r="AE34" s="89"/>
      <c r="AF34" s="89"/>
      <c r="AG34" s="89"/>
      <c r="AH34" s="89"/>
      <c r="AI34" s="89"/>
      <c r="AJ34" s="89"/>
      <c r="AK34" s="89"/>
      <c r="AL34" s="89"/>
      <c r="AM34" s="89"/>
      <c r="AN34" s="89"/>
      <c r="AO34" s="89"/>
      <c r="AP34" s="89"/>
      <c r="AQ34" s="121"/>
      <c r="AR34" s="89"/>
      <c r="AS34" s="89"/>
      <c r="AT34" s="89"/>
      <c r="AU34" s="89"/>
      <c r="AV34" s="45"/>
      <c r="AW34" s="121"/>
    </row>
    <row r="35" spans="2:49" s="44" customFormat="1" ht="30" customHeight="1" thickBot="1">
      <c r="B35" s="91">
        <v>29</v>
      </c>
      <c r="C35" s="89"/>
      <c r="D35" s="89"/>
      <c r="E35" s="89"/>
      <c r="F35" s="121"/>
      <c r="G35" s="89"/>
      <c r="H35" s="121"/>
      <c r="I35" s="121"/>
      <c r="J35" s="121"/>
      <c r="K35" s="121"/>
      <c r="L35" s="89"/>
      <c r="M35" s="89"/>
      <c r="N35" s="89"/>
      <c r="O35" s="89"/>
      <c r="P35" s="89"/>
      <c r="Q35" s="89"/>
      <c r="R35" s="89"/>
      <c r="S35" s="89"/>
      <c r="T35" s="89"/>
      <c r="U35" s="89">
        <f t="shared" si="0"/>
      </c>
      <c r="V35" s="89"/>
      <c r="W35" s="89"/>
      <c r="X35" s="89"/>
      <c r="Y35" s="89"/>
      <c r="Z35" s="89"/>
      <c r="AA35" s="89"/>
      <c r="AB35" s="89"/>
      <c r="AC35" s="89"/>
      <c r="AD35" s="89"/>
      <c r="AE35" s="89"/>
      <c r="AF35" s="89"/>
      <c r="AG35" s="89"/>
      <c r="AH35" s="89"/>
      <c r="AI35" s="89"/>
      <c r="AJ35" s="89"/>
      <c r="AK35" s="89"/>
      <c r="AL35" s="89"/>
      <c r="AM35" s="89"/>
      <c r="AN35" s="89"/>
      <c r="AO35" s="89"/>
      <c r="AP35" s="89"/>
      <c r="AQ35" s="121"/>
      <c r="AR35" s="89"/>
      <c r="AS35" s="89"/>
      <c r="AT35" s="89"/>
      <c r="AU35" s="89"/>
      <c r="AV35" s="45"/>
      <c r="AW35" s="121"/>
    </row>
    <row r="36" spans="2:49" s="44" customFormat="1" ht="30" customHeight="1" thickBot="1">
      <c r="B36" s="91">
        <v>30</v>
      </c>
      <c r="C36" s="89"/>
      <c r="D36" s="89"/>
      <c r="E36" s="89"/>
      <c r="F36" s="121"/>
      <c r="G36" s="89"/>
      <c r="H36" s="121"/>
      <c r="I36" s="121"/>
      <c r="J36" s="121"/>
      <c r="K36" s="121"/>
      <c r="L36" s="89"/>
      <c r="M36" s="89"/>
      <c r="N36" s="89"/>
      <c r="O36" s="89"/>
      <c r="P36" s="89"/>
      <c r="Q36" s="89"/>
      <c r="R36" s="89"/>
      <c r="S36" s="89"/>
      <c r="T36" s="89"/>
      <c r="U36" s="89">
        <f t="shared" si="0"/>
      </c>
      <c r="V36" s="89"/>
      <c r="W36" s="89"/>
      <c r="X36" s="89"/>
      <c r="Y36" s="89"/>
      <c r="Z36" s="89"/>
      <c r="AA36" s="89"/>
      <c r="AB36" s="89"/>
      <c r="AC36" s="89"/>
      <c r="AD36" s="89"/>
      <c r="AE36" s="89"/>
      <c r="AF36" s="89"/>
      <c r="AG36" s="89"/>
      <c r="AH36" s="89"/>
      <c r="AI36" s="89"/>
      <c r="AJ36" s="89"/>
      <c r="AK36" s="89"/>
      <c r="AL36" s="89"/>
      <c r="AM36" s="89"/>
      <c r="AN36" s="89"/>
      <c r="AO36" s="89"/>
      <c r="AP36" s="89"/>
      <c r="AQ36" s="121"/>
      <c r="AR36" s="89"/>
      <c r="AS36" s="89"/>
      <c r="AT36" s="89"/>
      <c r="AU36" s="89"/>
      <c r="AV36" s="45"/>
      <c r="AW36" s="121"/>
    </row>
    <row r="37" spans="2:49" s="44" customFormat="1" ht="30" customHeight="1" thickBot="1">
      <c r="B37" s="92">
        <v>31</v>
      </c>
      <c r="C37" s="89"/>
      <c r="D37" s="89"/>
      <c r="E37" s="89"/>
      <c r="F37" s="121"/>
      <c r="G37" s="89"/>
      <c r="H37" s="121"/>
      <c r="I37" s="121"/>
      <c r="J37" s="121"/>
      <c r="K37" s="121"/>
      <c r="L37" s="89"/>
      <c r="M37" s="89"/>
      <c r="N37" s="89"/>
      <c r="O37" s="89"/>
      <c r="P37" s="89"/>
      <c r="Q37" s="89"/>
      <c r="R37" s="89"/>
      <c r="S37" s="89"/>
      <c r="T37" s="89"/>
      <c r="U37" s="89">
        <f t="shared" si="0"/>
      </c>
      <c r="V37" s="89"/>
      <c r="W37" s="89"/>
      <c r="X37" s="89"/>
      <c r="Y37" s="89"/>
      <c r="Z37" s="89"/>
      <c r="AA37" s="89"/>
      <c r="AB37" s="89"/>
      <c r="AC37" s="89"/>
      <c r="AD37" s="89"/>
      <c r="AE37" s="89"/>
      <c r="AF37" s="89"/>
      <c r="AG37" s="89"/>
      <c r="AH37" s="89"/>
      <c r="AI37" s="89"/>
      <c r="AJ37" s="89"/>
      <c r="AK37" s="89"/>
      <c r="AL37" s="89"/>
      <c r="AM37" s="89"/>
      <c r="AN37" s="89"/>
      <c r="AO37" s="89"/>
      <c r="AP37" s="89"/>
      <c r="AQ37" s="121"/>
      <c r="AR37" s="89"/>
      <c r="AS37" s="89"/>
      <c r="AT37" s="89"/>
      <c r="AU37" s="89"/>
      <c r="AV37" s="45"/>
      <c r="AW37" s="121"/>
    </row>
    <row r="38" spans="2:49" s="44" customFormat="1" ht="30" customHeight="1" thickBot="1">
      <c r="B38" s="91">
        <v>32</v>
      </c>
      <c r="C38" s="89"/>
      <c r="D38" s="89"/>
      <c r="E38" s="89"/>
      <c r="F38" s="121"/>
      <c r="G38" s="89"/>
      <c r="H38" s="121"/>
      <c r="I38" s="121"/>
      <c r="J38" s="121"/>
      <c r="K38" s="121"/>
      <c r="L38" s="89"/>
      <c r="M38" s="89"/>
      <c r="N38" s="89"/>
      <c r="O38" s="89"/>
      <c r="P38" s="89"/>
      <c r="Q38" s="89"/>
      <c r="R38" s="89"/>
      <c r="S38" s="89"/>
      <c r="T38" s="89"/>
      <c r="U38" s="89">
        <f t="shared" si="0"/>
      </c>
      <c r="V38" s="89"/>
      <c r="W38" s="89"/>
      <c r="X38" s="89"/>
      <c r="Y38" s="89"/>
      <c r="Z38" s="89"/>
      <c r="AA38" s="89"/>
      <c r="AB38" s="89"/>
      <c r="AC38" s="89"/>
      <c r="AD38" s="89"/>
      <c r="AE38" s="89"/>
      <c r="AF38" s="89"/>
      <c r="AG38" s="89"/>
      <c r="AH38" s="89"/>
      <c r="AI38" s="89"/>
      <c r="AJ38" s="89"/>
      <c r="AK38" s="89"/>
      <c r="AL38" s="89"/>
      <c r="AM38" s="89"/>
      <c r="AN38" s="89"/>
      <c r="AO38" s="89"/>
      <c r="AP38" s="89"/>
      <c r="AQ38" s="121"/>
      <c r="AR38" s="89"/>
      <c r="AS38" s="89"/>
      <c r="AT38" s="89"/>
      <c r="AU38" s="89"/>
      <c r="AV38" s="45"/>
      <c r="AW38" s="121"/>
    </row>
    <row r="39" spans="2:49" s="44" customFormat="1" ht="30" customHeight="1" thickBot="1">
      <c r="B39" s="91">
        <v>33</v>
      </c>
      <c r="C39" s="89"/>
      <c r="D39" s="89"/>
      <c r="E39" s="89"/>
      <c r="F39" s="121"/>
      <c r="G39" s="89"/>
      <c r="H39" s="121"/>
      <c r="I39" s="121"/>
      <c r="J39" s="121"/>
      <c r="K39" s="121"/>
      <c r="L39" s="89"/>
      <c r="M39" s="89"/>
      <c r="N39" s="89"/>
      <c r="O39" s="89"/>
      <c r="P39" s="89"/>
      <c r="Q39" s="89"/>
      <c r="R39" s="89"/>
      <c r="S39" s="89"/>
      <c r="T39" s="89"/>
      <c r="U39" s="89">
        <f t="shared" si="0"/>
      </c>
      <c r="V39" s="89"/>
      <c r="W39" s="89"/>
      <c r="X39" s="89"/>
      <c r="Y39" s="89"/>
      <c r="Z39" s="89"/>
      <c r="AA39" s="89"/>
      <c r="AB39" s="89"/>
      <c r="AC39" s="89"/>
      <c r="AD39" s="89"/>
      <c r="AE39" s="89"/>
      <c r="AF39" s="89"/>
      <c r="AG39" s="89"/>
      <c r="AH39" s="89"/>
      <c r="AI39" s="89"/>
      <c r="AJ39" s="89"/>
      <c r="AK39" s="89"/>
      <c r="AL39" s="89"/>
      <c r="AM39" s="89"/>
      <c r="AN39" s="89"/>
      <c r="AO39" s="89"/>
      <c r="AP39" s="89"/>
      <c r="AQ39" s="121"/>
      <c r="AR39" s="89"/>
      <c r="AS39" s="89"/>
      <c r="AT39" s="89"/>
      <c r="AU39" s="89"/>
      <c r="AV39" s="45"/>
      <c r="AW39" s="121"/>
    </row>
    <row r="40" spans="2:49" s="44" customFormat="1" ht="30" customHeight="1" thickBot="1">
      <c r="B40" s="91">
        <v>34</v>
      </c>
      <c r="C40" s="89"/>
      <c r="D40" s="89"/>
      <c r="E40" s="89"/>
      <c r="F40" s="121"/>
      <c r="G40" s="89"/>
      <c r="H40" s="121"/>
      <c r="I40" s="121"/>
      <c r="J40" s="121"/>
      <c r="K40" s="121"/>
      <c r="L40" s="89"/>
      <c r="M40" s="89"/>
      <c r="N40" s="89"/>
      <c r="O40" s="89"/>
      <c r="P40" s="89"/>
      <c r="Q40" s="89"/>
      <c r="R40" s="89"/>
      <c r="S40" s="89"/>
      <c r="T40" s="89"/>
      <c r="U40" s="89">
        <f t="shared" si="0"/>
      </c>
      <c r="V40" s="89"/>
      <c r="W40" s="89"/>
      <c r="X40" s="89"/>
      <c r="Y40" s="89"/>
      <c r="Z40" s="89"/>
      <c r="AA40" s="89"/>
      <c r="AB40" s="89"/>
      <c r="AC40" s="89"/>
      <c r="AD40" s="89"/>
      <c r="AE40" s="89"/>
      <c r="AF40" s="89"/>
      <c r="AG40" s="89"/>
      <c r="AH40" s="89"/>
      <c r="AI40" s="89"/>
      <c r="AJ40" s="89"/>
      <c r="AK40" s="89"/>
      <c r="AL40" s="89"/>
      <c r="AM40" s="89"/>
      <c r="AN40" s="89"/>
      <c r="AO40" s="89"/>
      <c r="AP40" s="89"/>
      <c r="AQ40" s="121"/>
      <c r="AR40" s="89"/>
      <c r="AS40" s="89"/>
      <c r="AT40" s="89"/>
      <c r="AU40" s="89"/>
      <c r="AV40" s="45"/>
      <c r="AW40" s="121"/>
    </row>
    <row r="41" spans="2:49" s="44" customFormat="1" ht="30" customHeight="1" thickBot="1">
      <c r="B41" s="91">
        <v>35</v>
      </c>
      <c r="C41" s="89"/>
      <c r="D41" s="89"/>
      <c r="E41" s="89"/>
      <c r="F41" s="121"/>
      <c r="G41" s="89"/>
      <c r="H41" s="121"/>
      <c r="I41" s="121"/>
      <c r="J41" s="121"/>
      <c r="K41" s="121"/>
      <c r="L41" s="89"/>
      <c r="M41" s="89"/>
      <c r="N41" s="89"/>
      <c r="O41" s="89"/>
      <c r="P41" s="89"/>
      <c r="Q41" s="89"/>
      <c r="R41" s="89"/>
      <c r="S41" s="89"/>
      <c r="T41" s="89"/>
      <c r="U41" s="89">
        <f t="shared" si="0"/>
      </c>
      <c r="V41" s="89"/>
      <c r="W41" s="89"/>
      <c r="X41" s="89"/>
      <c r="Y41" s="89"/>
      <c r="Z41" s="89"/>
      <c r="AA41" s="89"/>
      <c r="AB41" s="89"/>
      <c r="AC41" s="89"/>
      <c r="AD41" s="89"/>
      <c r="AE41" s="89"/>
      <c r="AF41" s="89"/>
      <c r="AG41" s="89"/>
      <c r="AH41" s="89"/>
      <c r="AI41" s="89"/>
      <c r="AJ41" s="89"/>
      <c r="AK41" s="89"/>
      <c r="AL41" s="89"/>
      <c r="AM41" s="89"/>
      <c r="AN41" s="89"/>
      <c r="AO41" s="89"/>
      <c r="AP41" s="89"/>
      <c r="AQ41" s="121"/>
      <c r="AR41" s="89"/>
      <c r="AS41" s="89"/>
      <c r="AT41" s="89"/>
      <c r="AU41" s="89"/>
      <c r="AV41" s="45"/>
      <c r="AW41" s="121"/>
    </row>
    <row r="42" spans="2:49" s="44" customFormat="1" ht="30" customHeight="1" thickBot="1">
      <c r="B42" s="91">
        <v>36</v>
      </c>
      <c r="C42" s="89"/>
      <c r="D42" s="89"/>
      <c r="E42" s="89"/>
      <c r="F42" s="121"/>
      <c r="G42" s="89"/>
      <c r="H42" s="121"/>
      <c r="I42" s="121"/>
      <c r="J42" s="121"/>
      <c r="K42" s="121"/>
      <c r="L42" s="89"/>
      <c r="M42" s="89"/>
      <c r="N42" s="89"/>
      <c r="O42" s="89"/>
      <c r="P42" s="89"/>
      <c r="Q42" s="89"/>
      <c r="R42" s="89"/>
      <c r="S42" s="89"/>
      <c r="T42" s="89"/>
      <c r="U42" s="89">
        <f t="shared" si="0"/>
      </c>
      <c r="V42" s="89"/>
      <c r="W42" s="89"/>
      <c r="X42" s="89"/>
      <c r="Y42" s="89"/>
      <c r="Z42" s="89"/>
      <c r="AA42" s="89"/>
      <c r="AB42" s="89"/>
      <c r="AC42" s="89"/>
      <c r="AD42" s="89"/>
      <c r="AE42" s="89"/>
      <c r="AF42" s="89"/>
      <c r="AG42" s="89"/>
      <c r="AH42" s="89"/>
      <c r="AI42" s="89"/>
      <c r="AJ42" s="89"/>
      <c r="AK42" s="89"/>
      <c r="AL42" s="89"/>
      <c r="AM42" s="89"/>
      <c r="AN42" s="89"/>
      <c r="AO42" s="89"/>
      <c r="AP42" s="89"/>
      <c r="AQ42" s="121"/>
      <c r="AR42" s="89"/>
      <c r="AS42" s="89"/>
      <c r="AT42" s="89"/>
      <c r="AU42" s="89"/>
      <c r="AV42" s="45"/>
      <c r="AW42" s="121"/>
    </row>
    <row r="43" spans="2:49" s="44" customFormat="1" ht="30" customHeight="1" thickBot="1">
      <c r="B43" s="91">
        <v>37</v>
      </c>
      <c r="C43" s="89"/>
      <c r="D43" s="89"/>
      <c r="E43" s="89"/>
      <c r="F43" s="121"/>
      <c r="G43" s="89"/>
      <c r="H43" s="121"/>
      <c r="I43" s="121"/>
      <c r="J43" s="121"/>
      <c r="K43" s="121"/>
      <c r="L43" s="89"/>
      <c r="M43" s="89"/>
      <c r="N43" s="89"/>
      <c r="O43" s="89"/>
      <c r="P43" s="89"/>
      <c r="Q43" s="89"/>
      <c r="R43" s="89"/>
      <c r="S43" s="89"/>
      <c r="T43" s="89"/>
      <c r="U43" s="89">
        <f t="shared" si="0"/>
      </c>
      <c r="V43" s="89"/>
      <c r="W43" s="89"/>
      <c r="X43" s="89"/>
      <c r="Y43" s="89"/>
      <c r="Z43" s="89"/>
      <c r="AA43" s="89"/>
      <c r="AB43" s="89"/>
      <c r="AC43" s="89"/>
      <c r="AD43" s="89"/>
      <c r="AE43" s="89"/>
      <c r="AF43" s="89"/>
      <c r="AG43" s="89"/>
      <c r="AH43" s="89"/>
      <c r="AI43" s="89"/>
      <c r="AJ43" s="89"/>
      <c r="AK43" s="89"/>
      <c r="AL43" s="89"/>
      <c r="AM43" s="89"/>
      <c r="AN43" s="89"/>
      <c r="AO43" s="89"/>
      <c r="AP43" s="89"/>
      <c r="AQ43" s="121"/>
      <c r="AR43" s="89"/>
      <c r="AS43" s="89"/>
      <c r="AT43" s="89"/>
      <c r="AU43" s="89"/>
      <c r="AV43" s="45"/>
      <c r="AW43" s="121"/>
    </row>
    <row r="44" spans="2:49" s="44" customFormat="1" ht="30" customHeight="1" thickBot="1">
      <c r="B44" s="91">
        <v>38</v>
      </c>
      <c r="C44" s="89"/>
      <c r="D44" s="89"/>
      <c r="E44" s="89"/>
      <c r="F44" s="121"/>
      <c r="G44" s="89"/>
      <c r="H44" s="121"/>
      <c r="I44" s="121"/>
      <c r="J44" s="121"/>
      <c r="K44" s="121"/>
      <c r="L44" s="89"/>
      <c r="M44" s="89"/>
      <c r="N44" s="89"/>
      <c r="O44" s="89"/>
      <c r="P44" s="89"/>
      <c r="Q44" s="89"/>
      <c r="R44" s="89"/>
      <c r="S44" s="89"/>
      <c r="T44" s="89"/>
      <c r="U44" s="89">
        <f t="shared" si="0"/>
      </c>
      <c r="V44" s="89"/>
      <c r="W44" s="89"/>
      <c r="X44" s="89"/>
      <c r="Y44" s="89"/>
      <c r="Z44" s="89"/>
      <c r="AA44" s="89"/>
      <c r="AB44" s="89"/>
      <c r="AC44" s="89"/>
      <c r="AD44" s="89"/>
      <c r="AE44" s="89"/>
      <c r="AF44" s="89"/>
      <c r="AG44" s="89"/>
      <c r="AH44" s="89"/>
      <c r="AI44" s="89"/>
      <c r="AJ44" s="89"/>
      <c r="AK44" s="89"/>
      <c r="AL44" s="89"/>
      <c r="AM44" s="89"/>
      <c r="AN44" s="89"/>
      <c r="AO44" s="89"/>
      <c r="AP44" s="89"/>
      <c r="AQ44" s="121"/>
      <c r="AR44" s="89"/>
      <c r="AS44" s="89"/>
      <c r="AT44" s="89"/>
      <c r="AU44" s="89"/>
      <c r="AV44" s="45"/>
      <c r="AW44" s="121"/>
    </row>
    <row r="45" spans="2:49" s="44" customFormat="1" ht="30" customHeight="1" thickBot="1">
      <c r="B45" s="91">
        <v>39</v>
      </c>
      <c r="C45" s="89"/>
      <c r="D45" s="89"/>
      <c r="E45" s="89"/>
      <c r="F45" s="121"/>
      <c r="G45" s="89"/>
      <c r="H45" s="121"/>
      <c r="I45" s="121"/>
      <c r="J45" s="121"/>
      <c r="K45" s="121"/>
      <c r="L45" s="89"/>
      <c r="M45" s="89"/>
      <c r="N45" s="89"/>
      <c r="O45" s="89"/>
      <c r="P45" s="89"/>
      <c r="Q45" s="89"/>
      <c r="R45" s="89"/>
      <c r="S45" s="89"/>
      <c r="T45" s="89"/>
      <c r="U45" s="89">
        <f t="shared" si="0"/>
      </c>
      <c r="V45" s="89"/>
      <c r="W45" s="89"/>
      <c r="X45" s="89"/>
      <c r="Y45" s="89"/>
      <c r="Z45" s="89"/>
      <c r="AA45" s="89"/>
      <c r="AB45" s="89"/>
      <c r="AC45" s="89"/>
      <c r="AD45" s="89"/>
      <c r="AE45" s="89"/>
      <c r="AF45" s="89"/>
      <c r="AG45" s="89"/>
      <c r="AH45" s="89"/>
      <c r="AI45" s="89"/>
      <c r="AJ45" s="89"/>
      <c r="AK45" s="89"/>
      <c r="AL45" s="89"/>
      <c r="AM45" s="89"/>
      <c r="AN45" s="89"/>
      <c r="AO45" s="89"/>
      <c r="AP45" s="89"/>
      <c r="AQ45" s="121"/>
      <c r="AR45" s="89"/>
      <c r="AS45" s="89"/>
      <c r="AT45" s="89"/>
      <c r="AU45" s="89"/>
      <c r="AV45" s="45"/>
      <c r="AW45" s="121"/>
    </row>
    <row r="46" spans="2:49" s="44" customFormat="1" ht="30" customHeight="1" thickBot="1">
      <c r="B46" s="91">
        <v>40</v>
      </c>
      <c r="C46" s="89"/>
      <c r="D46" s="89"/>
      <c r="E46" s="89"/>
      <c r="F46" s="121"/>
      <c r="G46" s="89"/>
      <c r="H46" s="121"/>
      <c r="I46" s="121"/>
      <c r="J46" s="121"/>
      <c r="K46" s="121"/>
      <c r="L46" s="89"/>
      <c r="M46" s="89"/>
      <c r="N46" s="89"/>
      <c r="O46" s="89"/>
      <c r="P46" s="89"/>
      <c r="Q46" s="89"/>
      <c r="R46" s="89"/>
      <c r="S46" s="89"/>
      <c r="T46" s="89"/>
      <c r="U46" s="89">
        <f t="shared" si="0"/>
      </c>
      <c r="V46" s="89"/>
      <c r="W46" s="89"/>
      <c r="X46" s="89"/>
      <c r="Y46" s="89"/>
      <c r="Z46" s="89"/>
      <c r="AA46" s="89"/>
      <c r="AB46" s="89"/>
      <c r="AC46" s="89"/>
      <c r="AD46" s="89"/>
      <c r="AE46" s="89"/>
      <c r="AF46" s="89"/>
      <c r="AG46" s="89"/>
      <c r="AH46" s="89"/>
      <c r="AI46" s="89"/>
      <c r="AJ46" s="89"/>
      <c r="AK46" s="89"/>
      <c r="AL46" s="89"/>
      <c r="AM46" s="89"/>
      <c r="AN46" s="89"/>
      <c r="AO46" s="89"/>
      <c r="AP46" s="89"/>
      <c r="AQ46" s="121"/>
      <c r="AR46" s="89"/>
      <c r="AS46" s="89"/>
      <c r="AT46" s="89"/>
      <c r="AU46" s="89"/>
      <c r="AV46" s="45"/>
      <c r="AW46" s="121"/>
    </row>
    <row r="47" spans="2:49" s="44" customFormat="1" ht="30" customHeight="1" thickBot="1">
      <c r="B47" s="91" t="s">
        <v>113</v>
      </c>
      <c r="C47" s="89"/>
      <c r="D47" s="89"/>
      <c r="E47" s="89"/>
      <c r="F47" s="121"/>
      <c r="G47" s="89"/>
      <c r="H47" s="121"/>
      <c r="I47" s="121"/>
      <c r="J47" s="121"/>
      <c r="K47" s="121"/>
      <c r="L47" s="89"/>
      <c r="M47" s="89"/>
      <c r="N47" s="89"/>
      <c r="O47" s="89"/>
      <c r="P47" s="89"/>
      <c r="Q47" s="89"/>
      <c r="R47" s="89"/>
      <c r="S47" s="89"/>
      <c r="T47" s="89"/>
      <c r="U47" s="89">
        <f t="shared" si="0"/>
      </c>
      <c r="V47" s="89"/>
      <c r="W47" s="89"/>
      <c r="X47" s="89"/>
      <c r="Y47" s="89"/>
      <c r="Z47" s="89"/>
      <c r="AA47" s="89"/>
      <c r="AB47" s="89"/>
      <c r="AC47" s="89"/>
      <c r="AD47" s="89"/>
      <c r="AE47" s="89"/>
      <c r="AF47" s="89"/>
      <c r="AG47" s="89"/>
      <c r="AH47" s="89"/>
      <c r="AI47" s="89"/>
      <c r="AJ47" s="89"/>
      <c r="AK47" s="89"/>
      <c r="AL47" s="89"/>
      <c r="AM47" s="89"/>
      <c r="AN47" s="89"/>
      <c r="AO47" s="89"/>
      <c r="AP47" s="89"/>
      <c r="AQ47" s="121"/>
      <c r="AR47" s="89"/>
      <c r="AS47" s="89"/>
      <c r="AT47" s="89"/>
      <c r="AU47" s="89"/>
      <c r="AV47" s="45"/>
      <c r="AW47" s="121"/>
    </row>
    <row r="48" spans="2:49" s="44" customFormat="1" ht="13.5" thickBot="1">
      <c r="B48" s="3" t="s">
        <v>5</v>
      </c>
      <c r="C48" s="49"/>
      <c r="D48" s="50"/>
      <c r="E48" s="51"/>
      <c r="F48" s="93">
        <f>COUNTIF(F7:F47,"Yes*")</f>
        <v>0</v>
      </c>
      <c r="G48" s="93">
        <f>COUNTIF(G7:G47,"Yes")</f>
        <v>0</v>
      </c>
      <c r="H48" s="93">
        <f>COUNTIF(H7:H47,"Yes")</f>
        <v>0</v>
      </c>
      <c r="I48" s="93">
        <f>COUNTIF(I7:I47,"Yes")</f>
        <v>0</v>
      </c>
      <c r="J48" s="93">
        <f>COUNTIF(J7:J47,"*M*")</f>
        <v>0</v>
      </c>
      <c r="K48" s="93"/>
      <c r="L48" s="93">
        <f>COUNTIF(L7:L47,"Yes")</f>
        <v>0</v>
      </c>
      <c r="M48" s="93">
        <f aca="true" t="shared" si="1" ref="M48:AV48">COUNTIF(M7:M47,"Yes")</f>
        <v>0</v>
      </c>
      <c r="N48" s="93">
        <f t="shared" si="1"/>
        <v>0</v>
      </c>
      <c r="O48" s="93">
        <f t="shared" si="1"/>
        <v>0</v>
      </c>
      <c r="P48" s="93">
        <f t="shared" si="1"/>
        <v>0</v>
      </c>
      <c r="Q48" s="93">
        <f t="shared" si="1"/>
        <v>0</v>
      </c>
      <c r="R48" s="93">
        <f t="shared" si="1"/>
        <v>0</v>
      </c>
      <c r="S48" s="93">
        <f t="shared" si="1"/>
        <v>0</v>
      </c>
      <c r="T48" s="93">
        <f t="shared" si="1"/>
        <v>0</v>
      </c>
      <c r="U48" s="93">
        <f t="shared" si="1"/>
        <v>0</v>
      </c>
      <c r="V48" s="93">
        <f t="shared" si="1"/>
        <v>0</v>
      </c>
      <c r="W48" s="93">
        <f t="shared" si="1"/>
        <v>0</v>
      </c>
      <c r="X48" s="93">
        <f t="shared" si="1"/>
        <v>0</v>
      </c>
      <c r="Y48" s="93">
        <f t="shared" si="1"/>
        <v>0</v>
      </c>
      <c r="Z48" s="93">
        <f t="shared" si="1"/>
        <v>0</v>
      </c>
      <c r="AA48" s="93">
        <f t="shared" si="1"/>
        <v>0</v>
      </c>
      <c r="AB48" s="93">
        <f t="shared" si="1"/>
        <v>0</v>
      </c>
      <c r="AC48" s="93">
        <f t="shared" si="1"/>
        <v>0</v>
      </c>
      <c r="AD48" s="93">
        <f t="shared" si="1"/>
        <v>0</v>
      </c>
      <c r="AE48" s="93">
        <f t="shared" si="1"/>
        <v>0</v>
      </c>
      <c r="AF48" s="93">
        <f t="shared" si="1"/>
        <v>0</v>
      </c>
      <c r="AG48" s="93">
        <f t="shared" si="1"/>
        <v>0</v>
      </c>
      <c r="AH48" s="93">
        <f>COUNTIF(AH7:AH47,"Yes")</f>
        <v>0</v>
      </c>
      <c r="AI48" s="93">
        <f>COUNTIF(AI7:AI47,"Yes")</f>
        <v>0</v>
      </c>
      <c r="AJ48" s="93">
        <f t="shared" si="1"/>
        <v>0</v>
      </c>
      <c r="AK48" s="93"/>
      <c r="AL48" s="93">
        <f t="shared" si="1"/>
        <v>0</v>
      </c>
      <c r="AM48" s="93">
        <f t="shared" si="1"/>
        <v>0</v>
      </c>
      <c r="AN48" s="93">
        <f t="shared" si="1"/>
        <v>0</v>
      </c>
      <c r="AO48" s="93">
        <f t="shared" si="1"/>
        <v>0</v>
      </c>
      <c r="AP48" s="93">
        <f t="shared" si="1"/>
        <v>0</v>
      </c>
      <c r="AQ48" s="93"/>
      <c r="AR48" s="93">
        <f t="shared" si="1"/>
        <v>0</v>
      </c>
      <c r="AS48" s="93">
        <f t="shared" si="1"/>
        <v>0</v>
      </c>
      <c r="AT48" s="93">
        <f t="shared" si="1"/>
        <v>0</v>
      </c>
      <c r="AU48" s="93">
        <f t="shared" si="1"/>
        <v>0</v>
      </c>
      <c r="AV48" s="93">
        <f t="shared" si="1"/>
        <v>0</v>
      </c>
      <c r="AW48" s="93"/>
    </row>
    <row r="49" spans="2:49" s="44" customFormat="1" ht="13.5" thickBot="1">
      <c r="B49" s="3" t="s">
        <v>6</v>
      </c>
      <c r="C49" s="52"/>
      <c r="D49" s="41"/>
      <c r="E49" s="53"/>
      <c r="F49" s="93">
        <f>COUNTIF(F7:F47,"No")</f>
        <v>0</v>
      </c>
      <c r="G49" s="93">
        <f>COUNTIF(G7:G47,"No")</f>
        <v>0</v>
      </c>
      <c r="H49" s="93">
        <f>COUNTIF(H7:H47,"No")</f>
        <v>0</v>
      </c>
      <c r="I49" s="93">
        <f>COUNTIF(I7:I47,"No")</f>
        <v>0</v>
      </c>
      <c r="J49" s="93">
        <f>COUNTIF(J7:J47,"Other")</f>
        <v>0</v>
      </c>
      <c r="K49" s="93"/>
      <c r="L49" s="93">
        <f>COUNTIF(L7:L47,"No")</f>
        <v>0</v>
      </c>
      <c r="M49" s="93">
        <f aca="true" t="shared" si="2" ref="M49:AV49">COUNTIF(M7:M47,"No")</f>
        <v>0</v>
      </c>
      <c r="N49" s="93">
        <f t="shared" si="2"/>
        <v>0</v>
      </c>
      <c r="O49" s="93">
        <f t="shared" si="2"/>
        <v>0</v>
      </c>
      <c r="P49" s="93">
        <f t="shared" si="2"/>
        <v>0</v>
      </c>
      <c r="Q49" s="93">
        <f t="shared" si="2"/>
        <v>0</v>
      </c>
      <c r="R49" s="93">
        <f t="shared" si="2"/>
        <v>0</v>
      </c>
      <c r="S49" s="93">
        <f t="shared" si="2"/>
        <v>0</v>
      </c>
      <c r="T49" s="93">
        <f t="shared" si="2"/>
        <v>0</v>
      </c>
      <c r="U49" s="93">
        <f t="shared" si="2"/>
        <v>0</v>
      </c>
      <c r="V49" s="93">
        <f t="shared" si="2"/>
        <v>0</v>
      </c>
      <c r="W49" s="93">
        <f t="shared" si="2"/>
        <v>0</v>
      </c>
      <c r="X49" s="93">
        <f t="shared" si="2"/>
        <v>0</v>
      </c>
      <c r="Y49" s="93">
        <f t="shared" si="2"/>
        <v>0</v>
      </c>
      <c r="Z49" s="93">
        <f t="shared" si="2"/>
        <v>0</v>
      </c>
      <c r="AA49" s="93">
        <f t="shared" si="2"/>
        <v>0</v>
      </c>
      <c r="AB49" s="93">
        <f t="shared" si="2"/>
        <v>0</v>
      </c>
      <c r="AC49" s="93">
        <f t="shared" si="2"/>
        <v>0</v>
      </c>
      <c r="AD49" s="93">
        <f t="shared" si="2"/>
        <v>0</v>
      </c>
      <c r="AE49" s="93">
        <f t="shared" si="2"/>
        <v>0</v>
      </c>
      <c r="AF49" s="93">
        <f t="shared" si="2"/>
        <v>0</v>
      </c>
      <c r="AG49" s="93">
        <f t="shared" si="2"/>
        <v>0</v>
      </c>
      <c r="AH49" s="93">
        <f>COUNTIF(AH7:AH47,"No")</f>
        <v>0</v>
      </c>
      <c r="AI49" s="93">
        <f>COUNTIF(AI7:AI47,"No")</f>
        <v>0</v>
      </c>
      <c r="AJ49" s="93">
        <f t="shared" si="2"/>
        <v>0</v>
      </c>
      <c r="AK49" s="93"/>
      <c r="AL49" s="93">
        <f t="shared" si="2"/>
        <v>0</v>
      </c>
      <c r="AM49" s="93">
        <f t="shared" si="2"/>
        <v>0</v>
      </c>
      <c r="AN49" s="93">
        <f t="shared" si="2"/>
        <v>0</v>
      </c>
      <c r="AO49" s="93">
        <f t="shared" si="2"/>
        <v>0</v>
      </c>
      <c r="AP49" s="93">
        <f t="shared" si="2"/>
        <v>0</v>
      </c>
      <c r="AQ49" s="93"/>
      <c r="AR49" s="93">
        <f t="shared" si="2"/>
        <v>0</v>
      </c>
      <c r="AS49" s="93">
        <f t="shared" si="2"/>
        <v>0</v>
      </c>
      <c r="AT49" s="93">
        <f t="shared" si="2"/>
        <v>0</v>
      </c>
      <c r="AU49" s="93">
        <f t="shared" si="2"/>
        <v>0</v>
      </c>
      <c r="AV49" s="93">
        <f t="shared" si="2"/>
        <v>0</v>
      </c>
      <c r="AW49" s="93"/>
    </row>
    <row r="50" spans="2:49" s="44" customFormat="1" ht="13.5" thickBot="1">
      <c r="B50" s="3" t="s">
        <v>7</v>
      </c>
      <c r="C50" s="52"/>
      <c r="D50" s="41"/>
      <c r="E50" s="53"/>
      <c r="F50" s="93">
        <f>SUM(F48:F49)</f>
        <v>0</v>
      </c>
      <c r="G50" s="93">
        <f aca="true" t="shared" si="3" ref="G50:AV50">SUM(G48:G49)</f>
        <v>0</v>
      </c>
      <c r="H50" s="93">
        <f>SUM(H48:H49)</f>
        <v>0</v>
      </c>
      <c r="I50" s="93">
        <f>SUM(I48:I49)</f>
        <v>0</v>
      </c>
      <c r="J50" s="93">
        <f>SUM(J48:J49)</f>
        <v>0</v>
      </c>
      <c r="K50" s="93"/>
      <c r="L50" s="93">
        <f>SUM(L48:L49)</f>
        <v>0</v>
      </c>
      <c r="M50" s="93">
        <f t="shared" si="3"/>
        <v>0</v>
      </c>
      <c r="N50" s="93">
        <f t="shared" si="3"/>
        <v>0</v>
      </c>
      <c r="O50" s="93">
        <f t="shared" si="3"/>
        <v>0</v>
      </c>
      <c r="P50" s="93">
        <f t="shared" si="3"/>
        <v>0</v>
      </c>
      <c r="Q50" s="93">
        <f t="shared" si="3"/>
        <v>0</v>
      </c>
      <c r="R50" s="93">
        <f t="shared" si="3"/>
        <v>0</v>
      </c>
      <c r="S50" s="93">
        <f t="shared" si="3"/>
        <v>0</v>
      </c>
      <c r="T50" s="93">
        <f t="shared" si="3"/>
        <v>0</v>
      </c>
      <c r="U50" s="93">
        <f>SUM(U48:U49)</f>
        <v>0</v>
      </c>
      <c r="V50" s="93">
        <f t="shared" si="3"/>
        <v>0</v>
      </c>
      <c r="W50" s="93">
        <f t="shared" si="3"/>
        <v>0</v>
      </c>
      <c r="X50" s="93">
        <f>SUM(X48:X49)</f>
        <v>0</v>
      </c>
      <c r="Y50" s="93">
        <f t="shared" si="3"/>
        <v>0</v>
      </c>
      <c r="Z50" s="93">
        <f t="shared" si="3"/>
        <v>0</v>
      </c>
      <c r="AA50" s="93">
        <f t="shared" si="3"/>
        <v>0</v>
      </c>
      <c r="AB50" s="93">
        <f t="shared" si="3"/>
        <v>0</v>
      </c>
      <c r="AC50" s="93">
        <f t="shared" si="3"/>
        <v>0</v>
      </c>
      <c r="AD50" s="93">
        <f t="shared" si="3"/>
        <v>0</v>
      </c>
      <c r="AE50" s="93">
        <f t="shared" si="3"/>
        <v>0</v>
      </c>
      <c r="AF50" s="93">
        <f t="shared" si="3"/>
        <v>0</v>
      </c>
      <c r="AG50" s="93">
        <f t="shared" si="3"/>
        <v>0</v>
      </c>
      <c r="AH50" s="93">
        <f>SUM(AH48:AH49)</f>
        <v>0</v>
      </c>
      <c r="AI50" s="93">
        <f>SUM(AI48:AI49)</f>
        <v>0</v>
      </c>
      <c r="AJ50" s="93">
        <f t="shared" si="3"/>
        <v>0</v>
      </c>
      <c r="AK50" s="93">
        <f>COUNTIF(AK7:AK47,"*i*")</f>
        <v>0</v>
      </c>
      <c r="AL50" s="93">
        <f t="shared" si="3"/>
        <v>0</v>
      </c>
      <c r="AM50" s="93">
        <f t="shared" si="3"/>
        <v>0</v>
      </c>
      <c r="AN50" s="93">
        <f t="shared" si="3"/>
        <v>0</v>
      </c>
      <c r="AO50" s="93">
        <f t="shared" si="3"/>
        <v>0</v>
      </c>
      <c r="AP50" s="93">
        <f t="shared" si="3"/>
        <v>0</v>
      </c>
      <c r="AQ50" s="93">
        <f>COUNTIF(AQ7:AQ47,"*i*")</f>
        <v>0</v>
      </c>
      <c r="AR50" s="93">
        <f t="shared" si="3"/>
        <v>0</v>
      </c>
      <c r="AS50" s="93">
        <f t="shared" si="3"/>
        <v>0</v>
      </c>
      <c r="AT50" s="93">
        <f t="shared" si="3"/>
        <v>0</v>
      </c>
      <c r="AU50" s="93">
        <f t="shared" si="3"/>
        <v>0</v>
      </c>
      <c r="AV50" s="93">
        <f t="shared" si="3"/>
        <v>0</v>
      </c>
      <c r="AW50" s="93"/>
    </row>
    <row r="51" spans="2:49" s="57" customFormat="1" ht="13.5" thickBot="1">
      <c r="B51" s="5" t="s">
        <v>8</v>
      </c>
      <c r="C51" s="54"/>
      <c r="D51" s="55"/>
      <c r="E51" s="56"/>
      <c r="F51" s="94" t="str">
        <f>IF(ISERROR(F48/F50),"%",F48/F50)</f>
        <v>%</v>
      </c>
      <c r="G51" s="94" t="str">
        <f aca="true" t="shared" si="4" ref="G51:AV51">IF(ISERROR(G48/G50),"%",G48/G50)</f>
        <v>%</v>
      </c>
      <c r="H51" s="94" t="str">
        <f>IF(ISERROR(H48/H50),"%",H48/H50)</f>
        <v>%</v>
      </c>
      <c r="I51" s="94" t="str">
        <f>IF(ISERROR(I48/I50),"%",I48/I50)</f>
        <v>%</v>
      </c>
      <c r="J51" s="94" t="str">
        <f>IF(ISERROR(J48/J50),"%",J48/J50)</f>
        <v>%</v>
      </c>
      <c r="K51" s="94"/>
      <c r="L51" s="94" t="str">
        <f>IF(ISERROR(L48/L50),"%",L48/L50)</f>
        <v>%</v>
      </c>
      <c r="M51" s="94" t="str">
        <f t="shared" si="4"/>
        <v>%</v>
      </c>
      <c r="N51" s="94" t="str">
        <f t="shared" si="4"/>
        <v>%</v>
      </c>
      <c r="O51" s="94" t="str">
        <f t="shared" si="4"/>
        <v>%</v>
      </c>
      <c r="P51" s="94" t="str">
        <f t="shared" si="4"/>
        <v>%</v>
      </c>
      <c r="Q51" s="94" t="str">
        <f t="shared" si="4"/>
        <v>%</v>
      </c>
      <c r="R51" s="94" t="str">
        <f t="shared" si="4"/>
        <v>%</v>
      </c>
      <c r="S51" s="94" t="str">
        <f t="shared" si="4"/>
        <v>%</v>
      </c>
      <c r="T51" s="94" t="str">
        <f t="shared" si="4"/>
        <v>%</v>
      </c>
      <c r="U51" s="94" t="str">
        <f>IF(ISERROR(U48/U50),"%",U48/U50)</f>
        <v>%</v>
      </c>
      <c r="V51" s="94" t="str">
        <f t="shared" si="4"/>
        <v>%</v>
      </c>
      <c r="W51" s="94" t="str">
        <f t="shared" si="4"/>
        <v>%</v>
      </c>
      <c r="X51" s="94" t="str">
        <f>IF(ISERROR(X48/X50),"%",X48/X50)</f>
        <v>%</v>
      </c>
      <c r="Y51" s="94" t="str">
        <f t="shared" si="4"/>
        <v>%</v>
      </c>
      <c r="Z51" s="94" t="str">
        <f t="shared" si="4"/>
        <v>%</v>
      </c>
      <c r="AA51" s="94" t="str">
        <f t="shared" si="4"/>
        <v>%</v>
      </c>
      <c r="AB51" s="94" t="str">
        <f t="shared" si="4"/>
        <v>%</v>
      </c>
      <c r="AC51" s="94" t="str">
        <f t="shared" si="4"/>
        <v>%</v>
      </c>
      <c r="AD51" s="94" t="str">
        <f t="shared" si="4"/>
        <v>%</v>
      </c>
      <c r="AE51" s="94" t="str">
        <f t="shared" si="4"/>
        <v>%</v>
      </c>
      <c r="AF51" s="94" t="str">
        <f t="shared" si="4"/>
        <v>%</v>
      </c>
      <c r="AG51" s="94" t="str">
        <f t="shared" si="4"/>
        <v>%</v>
      </c>
      <c r="AH51" s="94" t="str">
        <f>IF(ISERROR(AH48/AH50),"%",AH48/AH50)</f>
        <v>%</v>
      </c>
      <c r="AI51" s="94" t="str">
        <f>IF(ISERROR(AI48/AI50),"%",AI48/AI50)</f>
        <v>%</v>
      </c>
      <c r="AJ51" s="94" t="str">
        <f t="shared" si="4"/>
        <v>%</v>
      </c>
      <c r="AK51" s="94"/>
      <c r="AL51" s="94" t="str">
        <f>IF(ISERROR(AK48/AK50),"%",AK48/AK50)</f>
        <v>%</v>
      </c>
      <c r="AM51" s="94" t="str">
        <f t="shared" si="4"/>
        <v>%</v>
      </c>
      <c r="AN51" s="94" t="str">
        <f t="shared" si="4"/>
        <v>%</v>
      </c>
      <c r="AO51" s="94" t="str">
        <f t="shared" si="4"/>
        <v>%</v>
      </c>
      <c r="AP51" s="94" t="str">
        <f t="shared" si="4"/>
        <v>%</v>
      </c>
      <c r="AQ51" s="94"/>
      <c r="AR51" s="94" t="str">
        <f t="shared" si="4"/>
        <v>%</v>
      </c>
      <c r="AS51" s="94" t="str">
        <f t="shared" si="4"/>
        <v>%</v>
      </c>
      <c r="AT51" s="94" t="str">
        <f t="shared" si="4"/>
        <v>%</v>
      </c>
      <c r="AU51" s="94" t="str">
        <f t="shared" si="4"/>
        <v>%</v>
      </c>
      <c r="AV51" s="94" t="str">
        <f t="shared" si="4"/>
        <v>%</v>
      </c>
      <c r="AW51" s="94"/>
    </row>
    <row r="52" spans="3:49" s="44" customFormat="1" ht="12.75">
      <c r="C52" s="58"/>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row>
    <row r="53" spans="3:49" s="44" customFormat="1" ht="13.5" thickBot="1">
      <c r="C53" s="58"/>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row>
    <row r="54" spans="2:49" s="44" customFormat="1" ht="13.5" thickBot="1">
      <c r="B54" s="3" t="s">
        <v>18</v>
      </c>
      <c r="C54" s="58"/>
      <c r="F54" s="93">
        <f>COUNTIF(F7:F47,"NA")</f>
        <v>0</v>
      </c>
      <c r="G54" s="93">
        <f>COUNTIF(G7:G47,"NA")</f>
        <v>0</v>
      </c>
      <c r="H54" s="93">
        <f>COUNTIF(H7:H47,"NA")</f>
        <v>0</v>
      </c>
      <c r="I54" s="93">
        <f>COUNTIF(I7:I47,"NA")</f>
        <v>0</v>
      </c>
      <c r="J54" s="93"/>
      <c r="K54" s="93"/>
      <c r="L54" s="93">
        <f>COUNTIF(L7:L47,"NA")</f>
        <v>0</v>
      </c>
      <c r="M54" s="93">
        <f aca="true" t="shared" si="5" ref="M54:AV54">COUNTIF(M7:M47,"NA")</f>
        <v>0</v>
      </c>
      <c r="N54" s="93">
        <f t="shared" si="5"/>
        <v>0</v>
      </c>
      <c r="O54" s="93">
        <f t="shared" si="5"/>
        <v>0</v>
      </c>
      <c r="P54" s="93">
        <f t="shared" si="5"/>
        <v>0</v>
      </c>
      <c r="Q54" s="93">
        <f t="shared" si="5"/>
        <v>0</v>
      </c>
      <c r="R54" s="93">
        <f t="shared" si="5"/>
        <v>0</v>
      </c>
      <c r="S54" s="93">
        <f t="shared" si="5"/>
        <v>0</v>
      </c>
      <c r="T54" s="93">
        <f t="shared" si="5"/>
        <v>0</v>
      </c>
      <c r="U54" s="93">
        <f t="shared" si="5"/>
        <v>0</v>
      </c>
      <c r="V54" s="93">
        <f t="shared" si="5"/>
        <v>0</v>
      </c>
      <c r="W54" s="93">
        <f t="shared" si="5"/>
        <v>0</v>
      </c>
      <c r="X54" s="93">
        <f t="shared" si="5"/>
        <v>0</v>
      </c>
      <c r="Y54" s="93">
        <f t="shared" si="5"/>
        <v>0</v>
      </c>
      <c r="Z54" s="93">
        <f t="shared" si="5"/>
        <v>0</v>
      </c>
      <c r="AA54" s="93">
        <f t="shared" si="5"/>
        <v>0</v>
      </c>
      <c r="AB54" s="93">
        <f t="shared" si="5"/>
        <v>0</v>
      </c>
      <c r="AC54" s="93">
        <f t="shared" si="5"/>
        <v>0</v>
      </c>
      <c r="AD54" s="93">
        <f t="shared" si="5"/>
        <v>0</v>
      </c>
      <c r="AE54" s="93">
        <f t="shared" si="5"/>
        <v>0</v>
      </c>
      <c r="AF54" s="93">
        <f t="shared" si="5"/>
        <v>0</v>
      </c>
      <c r="AG54" s="93">
        <f t="shared" si="5"/>
        <v>0</v>
      </c>
      <c r="AH54" s="93">
        <f>COUNTIF(AH7:AH47,"NA")</f>
        <v>0</v>
      </c>
      <c r="AI54" s="93">
        <f>COUNTIF(AI7:AI47,"NA")</f>
        <v>0</v>
      </c>
      <c r="AJ54" s="93">
        <f t="shared" si="5"/>
        <v>0</v>
      </c>
      <c r="AK54" s="93"/>
      <c r="AL54" s="93">
        <f t="shared" si="5"/>
        <v>0</v>
      </c>
      <c r="AM54" s="93">
        <f t="shared" si="5"/>
        <v>0</v>
      </c>
      <c r="AN54" s="93">
        <f t="shared" si="5"/>
        <v>0</v>
      </c>
      <c r="AO54" s="93">
        <f t="shared" si="5"/>
        <v>0</v>
      </c>
      <c r="AP54" s="93">
        <f t="shared" si="5"/>
        <v>0</v>
      </c>
      <c r="AQ54" s="93"/>
      <c r="AR54" s="93">
        <f t="shared" si="5"/>
        <v>0</v>
      </c>
      <c r="AS54" s="93">
        <f t="shared" si="5"/>
        <v>0</v>
      </c>
      <c r="AT54" s="93">
        <f t="shared" si="5"/>
        <v>0</v>
      </c>
      <c r="AU54" s="93">
        <f t="shared" si="5"/>
        <v>0</v>
      </c>
      <c r="AV54" s="93">
        <f t="shared" si="5"/>
        <v>0</v>
      </c>
      <c r="AW54" s="93"/>
    </row>
    <row r="55" spans="2:49" s="44" customFormat="1" ht="13.5" thickBot="1">
      <c r="B55" s="3" t="s">
        <v>21</v>
      </c>
      <c r="C55" s="58"/>
      <c r="F55" s="93">
        <f>COUNTIF(F7:F47,"*Exception*")</f>
        <v>0</v>
      </c>
      <c r="G55" s="93">
        <f>COUNTIF(G7:G47,"*Exception*")</f>
        <v>0</v>
      </c>
      <c r="H55" s="93">
        <f>COUNTIF(H7:H47,"*Exception*")</f>
        <v>0</v>
      </c>
      <c r="I55" s="93">
        <f>COUNTIF(I7:I47,"*Exception*")</f>
        <v>0</v>
      </c>
      <c r="J55" s="93"/>
      <c r="K55" s="93"/>
      <c r="L55" s="93">
        <f>COUNTIF(L7:L47,"*Exception*")</f>
        <v>0</v>
      </c>
      <c r="M55" s="93">
        <f aca="true" t="shared" si="6" ref="M55:AV55">COUNTIF(M7:M47,"*Exception*")</f>
        <v>0</v>
      </c>
      <c r="N55" s="93">
        <f t="shared" si="6"/>
        <v>0</v>
      </c>
      <c r="O55" s="93">
        <f t="shared" si="6"/>
        <v>0</v>
      </c>
      <c r="P55" s="93">
        <f t="shared" si="6"/>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93">
        <f t="shared" si="6"/>
        <v>0</v>
      </c>
      <c r="AB55" s="93">
        <f t="shared" si="6"/>
        <v>0</v>
      </c>
      <c r="AC55" s="93">
        <f t="shared" si="6"/>
        <v>0</v>
      </c>
      <c r="AD55" s="93">
        <f t="shared" si="6"/>
        <v>0</v>
      </c>
      <c r="AE55" s="93">
        <f t="shared" si="6"/>
        <v>0</v>
      </c>
      <c r="AF55" s="93">
        <f t="shared" si="6"/>
        <v>0</v>
      </c>
      <c r="AG55" s="93">
        <f t="shared" si="6"/>
        <v>0</v>
      </c>
      <c r="AH55" s="93">
        <f>COUNTIF(AH7:AH47,"*Exception*")</f>
        <v>0</v>
      </c>
      <c r="AI55" s="93">
        <f>COUNTIF(AI7:AI47,"*Exception*")</f>
        <v>0</v>
      </c>
      <c r="AJ55" s="93">
        <f t="shared" si="6"/>
        <v>0</v>
      </c>
      <c r="AK55" s="93"/>
      <c r="AL55" s="93">
        <f t="shared" si="6"/>
        <v>0</v>
      </c>
      <c r="AM55" s="93">
        <f t="shared" si="6"/>
        <v>0</v>
      </c>
      <c r="AN55" s="93">
        <f t="shared" si="6"/>
        <v>0</v>
      </c>
      <c r="AO55" s="93">
        <f t="shared" si="6"/>
        <v>0</v>
      </c>
      <c r="AP55" s="93">
        <f t="shared" si="6"/>
        <v>0</v>
      </c>
      <c r="AQ55" s="93"/>
      <c r="AR55" s="93">
        <f t="shared" si="6"/>
        <v>0</v>
      </c>
      <c r="AS55" s="93">
        <f t="shared" si="6"/>
        <v>0</v>
      </c>
      <c r="AT55" s="93">
        <f t="shared" si="6"/>
        <v>0</v>
      </c>
      <c r="AU55" s="93">
        <f t="shared" si="6"/>
        <v>0</v>
      </c>
      <c r="AV55" s="93">
        <f t="shared" si="6"/>
        <v>0</v>
      </c>
      <c r="AW55" s="93"/>
    </row>
    <row r="57" ht="15" thickBot="1"/>
    <row r="58" spans="2:44" ht="15">
      <c r="B58" s="274" t="s">
        <v>82</v>
      </c>
      <c r="C58" s="238"/>
      <c r="D58" s="238"/>
      <c r="E58" s="238"/>
      <c r="AJ58" s="171" t="s">
        <v>250</v>
      </c>
      <c r="AK58" s="177">
        <f>COUNTIF(AK7:AK47,"Intravesical BCG")</f>
        <v>0</v>
      </c>
      <c r="AL58" s="178" t="str">
        <f>IF(ISERROR(AK58/AK50),"%",AK58/AK50)</f>
        <v>%</v>
      </c>
      <c r="AO58" s="171" t="s">
        <v>248</v>
      </c>
      <c r="AP58" s="173"/>
      <c r="AQ58" s="177">
        <f>COUNTIF(AQ7:AQ47,"Radical cystectomy")</f>
        <v>0</v>
      </c>
      <c r="AR58" s="178" t="str">
        <f>IF(ISERROR(AQ58/AQ50),"%",AQ58/AQ50)</f>
        <v>%</v>
      </c>
    </row>
    <row r="59" spans="2:44" ht="15">
      <c r="B59" s="271" t="s">
        <v>206</v>
      </c>
      <c r="C59" s="272"/>
      <c r="D59" s="272"/>
      <c r="E59" s="272"/>
      <c r="AJ59" s="172" t="s">
        <v>248</v>
      </c>
      <c r="AK59" s="179">
        <f>COUNTIF(AK7:AK47,"Radical cystectomy")</f>
        <v>0</v>
      </c>
      <c r="AL59" s="180" t="str">
        <f>IF(ISERROR(AK59/AK50),"%",AK59/AK50)</f>
        <v>%</v>
      </c>
      <c r="AO59" s="172" t="s">
        <v>249</v>
      </c>
      <c r="AP59" s="4"/>
      <c r="AQ59" s="179">
        <f>COUNTIF(AQ7:AQ47,"Radiotherapy with a radiosensitiser")</f>
        <v>0</v>
      </c>
      <c r="AR59" s="180" t="str">
        <f>IF(ISERROR(AQ59/AQ50),"%",AQ59/AQ50)</f>
        <v>%</v>
      </c>
    </row>
    <row r="60" spans="2:44" ht="15.75" thickBot="1">
      <c r="B60" s="271" t="s">
        <v>207</v>
      </c>
      <c r="C60" s="272"/>
      <c r="D60" s="272"/>
      <c r="E60" s="272"/>
      <c r="AJ60" s="174" t="s">
        <v>247</v>
      </c>
      <c r="AK60" s="181">
        <f>COUNTIF(AK7:AK47,"Neither")</f>
        <v>0</v>
      </c>
      <c r="AL60" s="182" t="str">
        <f>IF(ISERROR(AK60/AK50),"%",AK60/AK50)</f>
        <v>%</v>
      </c>
      <c r="AO60" s="176" t="s">
        <v>247</v>
      </c>
      <c r="AP60" s="175"/>
      <c r="AQ60" s="181">
        <f>COUNTIF(AQ7:AQ47,"Neither")</f>
        <v>0</v>
      </c>
      <c r="AR60" s="182" t="str">
        <f>IF(ISERROR(AQ60/AQ50),"%",AQ60/AQ50)</f>
        <v>%</v>
      </c>
    </row>
    <row r="61" spans="2:5" ht="15" hidden="1">
      <c r="B61" s="273" t="s">
        <v>130</v>
      </c>
      <c r="C61" s="272"/>
      <c r="D61" s="272"/>
      <c r="E61" s="272"/>
    </row>
    <row r="62" spans="2:5" ht="15" hidden="1">
      <c r="B62" s="273" t="s">
        <v>131</v>
      </c>
      <c r="C62" s="272"/>
      <c r="D62" s="272"/>
      <c r="E62" s="272"/>
    </row>
    <row r="63" spans="2:5" ht="15" hidden="1">
      <c r="B63" s="271" t="s">
        <v>132</v>
      </c>
      <c r="C63" s="272"/>
      <c r="D63" s="272"/>
      <c r="E63" s="272"/>
    </row>
    <row r="64" spans="2:5" ht="15" hidden="1">
      <c r="B64" s="271" t="s">
        <v>133</v>
      </c>
      <c r="C64" s="272"/>
      <c r="D64" s="272"/>
      <c r="E64" s="272"/>
    </row>
    <row r="65" spans="2:5" ht="15" hidden="1">
      <c r="B65" s="271" t="s">
        <v>134</v>
      </c>
      <c r="C65" s="272"/>
      <c r="D65" s="272"/>
      <c r="E65" s="272"/>
    </row>
    <row r="66" spans="2:5" ht="15" hidden="1">
      <c r="B66" s="271" t="s">
        <v>135</v>
      </c>
      <c r="C66" s="272"/>
      <c r="D66" s="272"/>
      <c r="E66" s="272"/>
    </row>
    <row r="69" ht="14.25" hidden="1">
      <c r="F69" s="2" t="s">
        <v>183</v>
      </c>
    </row>
    <row r="70" ht="14.25" hidden="1">
      <c r="F70" s="2" t="s">
        <v>184</v>
      </c>
    </row>
    <row r="71" ht="14.25" hidden="1">
      <c r="F71" s="2" t="s">
        <v>185</v>
      </c>
    </row>
    <row r="72" ht="14.25" hidden="1">
      <c r="F72" s="2" t="s">
        <v>186</v>
      </c>
    </row>
    <row r="73" ht="14.25" hidden="1">
      <c r="F73" s="2" t="s">
        <v>6</v>
      </c>
    </row>
    <row r="74" ht="14.25" hidden="1">
      <c r="F74" s="2" t="s">
        <v>21</v>
      </c>
    </row>
    <row r="79" ht="14.25" hidden="1">
      <c r="B79" s="44" t="s">
        <v>25</v>
      </c>
    </row>
    <row r="80" ht="14.25" hidden="1">
      <c r="B80" s="44" t="s">
        <v>26</v>
      </c>
    </row>
    <row r="81" ht="14.25" hidden="1">
      <c r="B81" s="44" t="s">
        <v>37</v>
      </c>
    </row>
    <row r="82" ht="14.25" hidden="1">
      <c r="B82" s="44" t="s">
        <v>33</v>
      </c>
    </row>
    <row r="83" ht="14.25" hidden="1">
      <c r="B83" s="44" t="s">
        <v>34</v>
      </c>
    </row>
    <row r="84" ht="14.25" hidden="1">
      <c r="B84" s="44" t="s">
        <v>27</v>
      </c>
    </row>
    <row r="85" ht="14.25" hidden="1">
      <c r="B85" s="44" t="s">
        <v>38</v>
      </c>
    </row>
    <row r="86" ht="14.25" hidden="1">
      <c r="B86" s="44" t="s">
        <v>28</v>
      </c>
    </row>
    <row r="87" ht="14.25" hidden="1">
      <c r="B87" s="44" t="s">
        <v>29</v>
      </c>
    </row>
    <row r="88" ht="14.25" hidden="1">
      <c r="B88" s="44" t="s">
        <v>30</v>
      </c>
    </row>
    <row r="89" ht="14.25" hidden="1">
      <c r="B89" s="44" t="s">
        <v>39</v>
      </c>
    </row>
    <row r="90" ht="14.25" hidden="1">
      <c r="B90" s="44" t="s">
        <v>35</v>
      </c>
    </row>
    <row r="91" ht="14.25" hidden="1">
      <c r="B91" s="44" t="s">
        <v>36</v>
      </c>
    </row>
    <row r="92" ht="14.25" hidden="1">
      <c r="B92" s="44" t="s">
        <v>40</v>
      </c>
    </row>
    <row r="93" ht="14.25" hidden="1">
      <c r="B93" s="44" t="s">
        <v>31</v>
      </c>
    </row>
    <row r="94" ht="14.25" hidden="1">
      <c r="B94" s="44" t="s">
        <v>41</v>
      </c>
    </row>
    <row r="95" ht="14.25" hidden="1">
      <c r="B95" s="44" t="s">
        <v>32</v>
      </c>
    </row>
  </sheetData>
  <sheetProtection formatCells="0" formatColumns="0" formatRows="0" insertColumns="0" insertRows="0" insertHyperlinks="0" deleteColumns="0" deleteRows="0" sort="0" autoFilter="0" pivotTables="0"/>
  <mergeCells count="36">
    <mergeCell ref="F2:L2"/>
    <mergeCell ref="AW4:AW5"/>
    <mergeCell ref="H4:H5"/>
    <mergeCell ref="I4:I5"/>
    <mergeCell ref="AH4:AH5"/>
    <mergeCell ref="AH2:AN2"/>
    <mergeCell ref="AI4:AI5"/>
    <mergeCell ref="AO2:AQ2"/>
    <mergeCell ref="J4:J5"/>
    <mergeCell ref="Y4:Y5"/>
    <mergeCell ref="B58:E58"/>
    <mergeCell ref="B63:E63"/>
    <mergeCell ref="B64:E64"/>
    <mergeCell ref="B65:E65"/>
    <mergeCell ref="F4:F5"/>
    <mergeCell ref="G4:G5"/>
    <mergeCell ref="K4:K5"/>
    <mergeCell ref="Z4:AA4"/>
    <mergeCell ref="AB4:AB5"/>
    <mergeCell ref="AC4:AC5"/>
    <mergeCell ref="Z2:AB2"/>
    <mergeCell ref="B66:E66"/>
    <mergeCell ref="B59:E59"/>
    <mergeCell ref="B60:E60"/>
    <mergeCell ref="B61:E61"/>
    <mergeCell ref="B62:E62"/>
    <mergeCell ref="AR2:AV2"/>
    <mergeCell ref="AO4:AO5"/>
    <mergeCell ref="AP4:AP5"/>
    <mergeCell ref="L4:L5"/>
    <mergeCell ref="M2:Y2"/>
    <mergeCell ref="AD4:AG4"/>
    <mergeCell ref="AC2:AG2"/>
    <mergeCell ref="AJ4:AJ5"/>
    <mergeCell ref="AL4:AN4"/>
    <mergeCell ref="M4:X4"/>
  </mergeCells>
  <dataValidations count="11">
    <dataValidation type="list" allowBlank="1" showInputMessage="1" showErrorMessage="1" sqref="D7:D47">
      <formula1>"Male,Female"</formula1>
    </dataValidation>
    <dataValidation type="list" allowBlank="1" showInputMessage="1" showErrorMessage="1" sqref="E7:E47">
      <formula1>$B$79:$B$95</formula1>
    </dataValidation>
    <dataValidation type="list" allowBlank="1" showInputMessage="1" showErrorMessage="1" sqref="AR7:AV47 V7:X47 AL7:AN47 Z7:AJ47 L7:T47 G7:I47">
      <formula1>"Yes, No, NA, Exception"</formula1>
    </dataValidation>
    <dataValidation type="list" allowBlank="1" showInputMessage="1" showErrorMessage="1" sqref="Y7:Y47">
      <formula1>"Low-risk, Intermediate-risk, High-risk"</formula1>
    </dataValidation>
    <dataValidation type="list" allowBlank="1" showInputMessage="1" showErrorMessage="1" sqref="J7:J47">
      <formula1>"Non-muscle-invasive bladder cancer, Muscle-invasive bladder cancer, Other"</formula1>
    </dataValidation>
    <dataValidation type="list" allowBlank="1" showInputMessage="1" showErrorMessage="1" sqref="AO7:AO47">
      <formula1>"Yes, No, NA, Exception A, Exception"</formula1>
    </dataValidation>
    <dataValidation type="list" allowBlank="1" showInputMessage="1" showErrorMessage="1" sqref="AP7:AP47">
      <formula1>"Yes, No, NA, Exception B, Exception"</formula1>
    </dataValidation>
    <dataValidation type="list" allowBlank="1" showInputMessage="1" showErrorMessage="1" sqref="F7:F47">
      <formula1>$F$69:$F$74</formula1>
    </dataValidation>
    <dataValidation type="list" allowBlank="1" showInputMessage="1" showErrorMessage="1" sqref="AK7:AK47">
      <formula1>"Intravesical BCG, Radical cystectomy, Neither"</formula1>
    </dataValidation>
    <dataValidation type="list" allowBlank="1" showInputMessage="1" showErrorMessage="1" sqref="AQ7:AQ47">
      <formula1>"Radical cystectomy, Radiotherapy with a radiosensitiser, Neither"</formula1>
    </dataValidation>
    <dataValidation type="date" allowBlank="1" showInputMessage="1" showErrorMessage="1" sqref="K7:K47">
      <formula1>1</formula1>
      <formula2>401769</formula2>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61" r:id="rId3"/>
  <ignoredErrors>
    <ignoredError sqref="B1 G54:G55 G50:G51 G48 M54:T55 M50:T51 M48:T48 V54:W55 V50:W51 V48:W48 AR48:AV48 AR50:AV51 AR54:AV55 F50:F51 F54:F55 Y54:AG55 Y50:AG51 Y48:AG48 AJ54:AJ55 AJ50:AJ51 AJ48 AL54:AP55 AL50:AP50 AL48:AP48 AM51:AP51" unlockedFormula="1"/>
  </ignoredErrors>
  <legacy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B1:N152"/>
  <sheetViews>
    <sheetView showGridLines="0" zoomScalePageLayoutView="0" workbookViewId="0" topLeftCell="A1">
      <selection activeCell="N13" sqref="N13"/>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9" width="13.00390625" style="30" customWidth="1"/>
    <col min="10" max="16384" width="9.140625" style="30" customWidth="1"/>
  </cols>
  <sheetData>
    <row r="1" spans="2:9" ht="30" customHeight="1">
      <c r="B1" s="286" t="str">
        <f>'Hidden sheet'!B3&amp;": "&amp;'Hidden sheet'!B4&amp;" clinical audit report"</f>
        <v>Bladder cancer:  clinical audit report</v>
      </c>
      <c r="C1" s="287"/>
      <c r="D1" s="287"/>
      <c r="E1" s="287"/>
      <c r="F1" s="287"/>
      <c r="G1" s="287"/>
      <c r="H1" s="287"/>
      <c r="I1" s="287"/>
    </row>
    <row r="2" spans="2:9" ht="15">
      <c r="B2" s="288"/>
      <c r="C2" s="288"/>
      <c r="D2" s="288"/>
      <c r="E2" s="288"/>
      <c r="F2" s="288"/>
      <c r="G2" s="288"/>
      <c r="H2" s="288"/>
      <c r="I2" s="238"/>
    </row>
    <row r="3" spans="2:14" s="86" customFormat="1" ht="15.75">
      <c r="B3" s="289" t="s">
        <v>44</v>
      </c>
      <c r="C3" s="289"/>
      <c r="D3" s="289"/>
      <c r="E3" s="290"/>
      <c r="F3" s="290"/>
      <c r="G3" s="290"/>
      <c r="H3" s="291"/>
      <c r="I3" s="291"/>
      <c r="J3" s="106"/>
      <c r="K3" s="106"/>
      <c r="L3" s="106"/>
      <c r="M3" s="106"/>
      <c r="N3" s="106"/>
    </row>
    <row r="4" spans="2:14" s="86" customFormat="1" ht="15.75" customHeight="1">
      <c r="B4" s="292" t="str">
        <f>Introduction!B1&amp;"."</f>
        <v>Bladder cancer: clinical audit.</v>
      </c>
      <c r="C4" s="292"/>
      <c r="D4" s="292"/>
      <c r="E4" s="293"/>
      <c r="F4" s="293"/>
      <c r="G4" s="293"/>
      <c r="H4" s="294"/>
      <c r="I4" s="294"/>
      <c r="J4" s="106"/>
      <c r="K4" s="106"/>
      <c r="L4" s="106"/>
      <c r="M4" s="106"/>
      <c r="N4" s="106"/>
    </row>
    <row r="5" spans="2:14" s="86" customFormat="1" ht="15.75" customHeight="1">
      <c r="B5" s="292"/>
      <c r="C5" s="292"/>
      <c r="D5" s="292"/>
      <c r="E5" s="293"/>
      <c r="F5" s="293"/>
      <c r="G5" s="293"/>
      <c r="H5" s="294"/>
      <c r="I5" s="294"/>
      <c r="J5" s="106"/>
      <c r="K5" s="106"/>
      <c r="L5" s="106"/>
      <c r="M5" s="106"/>
      <c r="N5" s="106"/>
    </row>
    <row r="6" spans="2:14" s="86" customFormat="1" ht="15.75">
      <c r="B6" s="289" t="s">
        <v>45</v>
      </c>
      <c r="C6" s="289"/>
      <c r="D6" s="289"/>
      <c r="E6" s="290"/>
      <c r="F6" s="290"/>
      <c r="G6" s="290"/>
      <c r="H6" s="291"/>
      <c r="I6" s="291"/>
      <c r="J6" s="106"/>
      <c r="K6" s="106"/>
      <c r="L6" s="106"/>
      <c r="M6" s="106"/>
      <c r="N6" s="106"/>
    </row>
    <row r="7" spans="2:14" s="86" customFormat="1" ht="15" customHeight="1">
      <c r="B7" s="292" t="str">
        <f>"The aim of this clinical audit is "&amp;'Hidden sheet'!B7&amp;"."</f>
        <v>The aim of this clinical audit is to improve the diagnosis, treatment and follow-up of bladder cancer.</v>
      </c>
      <c r="C7" s="292"/>
      <c r="D7" s="292"/>
      <c r="E7" s="293"/>
      <c r="F7" s="293"/>
      <c r="G7" s="293"/>
      <c r="H7" s="294"/>
      <c r="I7" s="294"/>
      <c r="J7" s="106"/>
      <c r="K7" s="106"/>
      <c r="L7" s="106"/>
      <c r="M7" s="106"/>
      <c r="N7" s="106"/>
    </row>
    <row r="8" spans="2:14" s="86" customFormat="1" ht="15.75" customHeight="1">
      <c r="B8" s="292"/>
      <c r="C8" s="292"/>
      <c r="D8" s="292"/>
      <c r="E8" s="293"/>
      <c r="F8" s="293"/>
      <c r="G8" s="293"/>
      <c r="H8" s="294"/>
      <c r="I8" s="294"/>
      <c r="J8" s="106"/>
      <c r="K8" s="106"/>
      <c r="L8" s="106"/>
      <c r="M8" s="106"/>
      <c r="N8" s="106"/>
    </row>
    <row r="9" spans="2:14" s="86" customFormat="1" ht="15.75">
      <c r="B9" s="289" t="s">
        <v>66</v>
      </c>
      <c r="C9" s="289"/>
      <c r="D9" s="289"/>
      <c r="E9" s="290"/>
      <c r="F9" s="290"/>
      <c r="G9" s="290"/>
      <c r="H9" s="291"/>
      <c r="I9" s="291"/>
      <c r="J9" s="106"/>
      <c r="K9" s="106"/>
      <c r="L9" s="106"/>
      <c r="M9" s="106"/>
      <c r="N9" s="106"/>
    </row>
    <row r="10" spans="2:14" s="86" customFormat="1" ht="15">
      <c r="B10" s="292" t="str">
        <f>"The audit standards are based on "&amp;'Hidden sheet'!B2&amp;". NICE clinical guideline "&amp;'Hidden sheet'!B5&amp;" ("&amp;'Hidden sheet'!B6&amp;")."</f>
        <v>The audit standards are based on Bladder cancer: diagnosis and management of bladder cancer. NICE clinical guideline NG2 (2015).</v>
      </c>
      <c r="C10" s="292"/>
      <c r="D10" s="292"/>
      <c r="E10" s="293"/>
      <c r="F10" s="293"/>
      <c r="G10" s="293"/>
      <c r="H10" s="294"/>
      <c r="I10" s="294"/>
      <c r="J10" s="106"/>
      <c r="K10" s="106"/>
      <c r="L10" s="106"/>
      <c r="M10" s="106"/>
      <c r="N10" s="106"/>
    </row>
    <row r="11" spans="2:14" s="86" customFormat="1" ht="15.75" customHeight="1">
      <c r="B11" s="292"/>
      <c r="C11" s="292"/>
      <c r="D11" s="292"/>
      <c r="E11" s="293"/>
      <c r="F11" s="293"/>
      <c r="G11" s="293"/>
      <c r="H11" s="294"/>
      <c r="I11" s="294"/>
      <c r="J11" s="106"/>
      <c r="K11" s="106"/>
      <c r="L11" s="106"/>
      <c r="M11" s="106"/>
      <c r="N11" s="106"/>
    </row>
    <row r="12" spans="2:14" s="86" customFormat="1" ht="15.75">
      <c r="B12" s="289" t="s">
        <v>46</v>
      </c>
      <c r="C12" s="289"/>
      <c r="D12" s="289"/>
      <c r="E12" s="290"/>
      <c r="F12" s="290"/>
      <c r="G12" s="290"/>
      <c r="H12" s="291"/>
      <c r="I12" s="291"/>
      <c r="J12" s="106"/>
      <c r="K12" s="106"/>
      <c r="L12" s="106"/>
      <c r="M12" s="106"/>
      <c r="N12" s="106"/>
    </row>
    <row r="13" spans="2:14" s="86" customFormat="1" ht="31.5" customHeight="1">
      <c r="B13" s="292" t="str">
        <f>"The audit sample includes "&amp;'Hidden sheet'!B11&amp;"."</f>
        <v>The audit sample includes adults (18 years and older) referred from primary care with suspected bladder cancer and/or those with newly diagnosed or recurrent bladder (urothelial carcinoma, adenocarcinoma, sqamous-cell carcinoma or small-cell carcinoma) or urethral cancer.</v>
      </c>
      <c r="C13" s="292"/>
      <c r="D13" s="292"/>
      <c r="E13" s="293"/>
      <c r="F13" s="293"/>
      <c r="G13" s="293"/>
      <c r="H13" s="294"/>
      <c r="I13" s="294"/>
      <c r="J13" s="106"/>
      <c r="K13" s="106"/>
      <c r="L13" s="106"/>
      <c r="M13" s="106"/>
      <c r="N13" s="106"/>
    </row>
    <row r="14" spans="2:14" s="86" customFormat="1" ht="15">
      <c r="B14" s="292"/>
      <c r="C14" s="292"/>
      <c r="D14" s="292"/>
      <c r="E14" s="293"/>
      <c r="F14" s="293"/>
      <c r="G14" s="293"/>
      <c r="H14" s="294"/>
      <c r="I14" s="294"/>
      <c r="J14" s="106"/>
      <c r="K14" s="106"/>
      <c r="L14" s="106"/>
      <c r="M14" s="106"/>
      <c r="N14" s="106"/>
    </row>
    <row r="15" spans="2:14" s="86" customFormat="1" ht="20.25" customHeight="1">
      <c r="B15" s="289" t="s">
        <v>52</v>
      </c>
      <c r="C15" s="289"/>
      <c r="D15" s="289"/>
      <c r="E15" s="289"/>
      <c r="F15" s="289"/>
      <c r="G15" s="289"/>
      <c r="H15" s="291"/>
      <c r="I15" s="291"/>
      <c r="J15" s="106"/>
      <c r="K15" s="106"/>
      <c r="L15" s="106"/>
      <c r="M15" s="106"/>
      <c r="N15" s="106"/>
    </row>
    <row r="16" spans="2:9" s="86" customFormat="1" ht="15">
      <c r="B16" s="285"/>
      <c r="C16" s="272"/>
      <c r="D16" s="272"/>
      <c r="E16" s="272"/>
      <c r="F16" s="32" t="s">
        <v>19</v>
      </c>
      <c r="G16" s="33">
        <f>COUNTA('Data collection'!F7:F47)</f>
        <v>0</v>
      </c>
      <c r="H16" s="32" t="s">
        <v>20</v>
      </c>
      <c r="I16" s="36">
        <f>COUNTA('Re-audit'!E7:F47)</f>
        <v>0</v>
      </c>
    </row>
    <row r="17" spans="2:9" s="86" customFormat="1" ht="15.75" thickBot="1">
      <c r="B17" s="295"/>
      <c r="C17" s="296"/>
      <c r="D17" s="296"/>
      <c r="E17" s="296"/>
      <c r="F17" s="296"/>
      <c r="G17" s="296"/>
      <c r="H17" s="296"/>
      <c r="I17" s="296"/>
    </row>
    <row r="18" spans="2:9" ht="15.75" thickBot="1">
      <c r="B18" s="279" t="s">
        <v>66</v>
      </c>
      <c r="C18" s="280"/>
      <c r="D18" s="280"/>
      <c r="E18" s="281"/>
      <c r="F18" s="279" t="s">
        <v>53</v>
      </c>
      <c r="G18" s="280"/>
      <c r="H18" s="279" t="s">
        <v>54</v>
      </c>
      <c r="I18" s="281"/>
    </row>
    <row r="19" spans="2:9" s="111" customFormat="1" ht="15.75" thickBot="1">
      <c r="B19" s="279" t="str">
        <f>'Audit standards'!B12:F12</f>
        <v>Diagnosing and staging bladder cancer</v>
      </c>
      <c r="C19" s="280"/>
      <c r="D19" s="280"/>
      <c r="E19" s="280"/>
      <c r="F19" s="280"/>
      <c r="G19" s="280"/>
      <c r="H19" s="280"/>
      <c r="I19" s="281"/>
    </row>
    <row r="20" spans="2:9" ht="30" customHeight="1" thickBot="1">
      <c r="B20" s="282" t="str">
        <f>'Audit standards'!B13</f>
        <v>1. People with suspected bladder cancer are offered white-light-guided transurethral resection of bladder tumour (TURBT) with one of photodynamic diagnosis, narrow-band imaging, cytology or a urinary biomarker test.</v>
      </c>
      <c r="C20" s="283"/>
      <c r="D20" s="283"/>
      <c r="E20" s="284"/>
      <c r="F20" s="37" t="str">
        <f>'Data collection'!F51</f>
        <v>%</v>
      </c>
      <c r="G20" s="38" t="str">
        <f>'Data collection'!F48&amp;"/"&amp;'Data collection'!F50</f>
        <v>0/0</v>
      </c>
      <c r="H20" s="37" t="str">
        <f>'Re-audit'!F51</f>
        <v>%</v>
      </c>
      <c r="I20" s="38" t="str">
        <f>'Re-audit'!F48&amp;"/"&amp;'Re-audit'!F50</f>
        <v>0/0</v>
      </c>
    </row>
    <row r="21" spans="2:9" ht="30" customHeight="1" thickBot="1">
      <c r="B21" s="282" t="str">
        <f>'Audit standards'!B14</f>
        <v>2. People with suspected bladder cancer are offered a single dose of intravesical mitomycin C given at the same time as the first TURBT.</v>
      </c>
      <c r="C21" s="283"/>
      <c r="D21" s="283"/>
      <c r="E21" s="284"/>
      <c r="F21" s="38" t="str">
        <f>'Data collection'!G51</f>
        <v>%</v>
      </c>
      <c r="G21" s="37" t="str">
        <f>'Data collection'!G48&amp;"/"&amp;'Data collection'!G50</f>
        <v>0/0</v>
      </c>
      <c r="H21" s="38" t="str">
        <f>'Re-audit'!G51</f>
        <v>%</v>
      </c>
      <c r="I21" s="37" t="str">
        <f>'Re-audit'!G48&amp;"/"&amp;'Re-audit'!G50</f>
        <v>0/0</v>
      </c>
    </row>
    <row r="22" spans="2:9" s="111" customFormat="1" ht="30" customHeight="1" thickBot="1">
      <c r="B22" s="282" t="str">
        <f>'Audit standards'!B15</f>
        <v>3. People with suspected bladder cancer have detrusor muscle obtained during TURBT.</v>
      </c>
      <c r="C22" s="283"/>
      <c r="D22" s="283"/>
      <c r="E22" s="284"/>
      <c r="F22" s="38" t="str">
        <f>'Data collection'!H51</f>
        <v>%</v>
      </c>
      <c r="G22" s="37" t="str">
        <f>'Data collection'!H48&amp;"/"&amp;'Data collection'!H50</f>
        <v>0/0</v>
      </c>
      <c r="H22" s="38" t="str">
        <f>'Re-audit'!H51</f>
        <v>%</v>
      </c>
      <c r="I22" s="37" t="str">
        <f>'Re-audit'!H48&amp;"/"&amp;'Re-audit'!H50</f>
        <v>0/0</v>
      </c>
    </row>
    <row r="23" spans="2:9" s="111" customFormat="1" ht="15.75" thickBot="1">
      <c r="B23" s="279" t="str">
        <f>'Audit standards'!B16:F16</f>
        <v>Information and support for people with bladder cancer</v>
      </c>
      <c r="C23" s="280"/>
      <c r="D23" s="280"/>
      <c r="E23" s="280"/>
      <c r="F23" s="280"/>
      <c r="G23" s="280"/>
      <c r="H23" s="280"/>
      <c r="I23" s="281"/>
    </row>
    <row r="24" spans="2:9" s="86" customFormat="1" ht="30" customHeight="1" thickBot="1">
      <c r="B24" s="282" t="str">
        <f>'Audit standards'!B17</f>
        <v>4. People with bladder cancer who smoke are offered smoking cessation support.</v>
      </c>
      <c r="C24" s="283"/>
      <c r="D24" s="283"/>
      <c r="E24" s="284"/>
      <c r="F24" s="38" t="str">
        <f>'Data collection'!L51</f>
        <v>%</v>
      </c>
      <c r="G24" s="154" t="str">
        <f>'Data collection'!L48&amp;"/"&amp;'Data collection'!L50</f>
        <v>0/0</v>
      </c>
      <c r="H24" s="38" t="str">
        <f>'Re-audit'!L51</f>
        <v>%</v>
      </c>
      <c r="I24" s="154" t="str">
        <f>'Re-audit'!L48&amp;"/"&amp;'Re-audit'!L50</f>
        <v>0/0</v>
      </c>
    </row>
    <row r="25" spans="2:9" s="111" customFormat="1" ht="15.75" thickBot="1">
      <c r="B25" s="279" t="str">
        <f>'Audit standards'!B19:F19</f>
        <v>Managing non-muscle-invasive bladder cancer</v>
      </c>
      <c r="C25" s="280"/>
      <c r="D25" s="280"/>
      <c r="E25" s="280"/>
      <c r="F25" s="280"/>
      <c r="G25" s="280"/>
      <c r="H25" s="280"/>
      <c r="I25" s="281"/>
    </row>
    <row r="26" spans="2:9" ht="15" customHeight="1">
      <c r="B26" s="297" t="str">
        <f>'Audit standards'!B20</f>
        <v>5. People with non-muscle-invasive bladder cancer have the following recorded:
</v>
      </c>
      <c r="C26" s="298"/>
      <c r="D26" s="298"/>
      <c r="E26" s="299"/>
      <c r="F26" s="146"/>
      <c r="G26" s="146"/>
      <c r="H26" s="146"/>
      <c r="I26" s="146"/>
    </row>
    <row r="27" spans="2:9" s="111" customFormat="1" ht="15" customHeight="1">
      <c r="B27" s="303" t="str">
        <f>'Audit standards'!B21</f>
        <v>• recurrence history</v>
      </c>
      <c r="C27" s="304"/>
      <c r="D27" s="304"/>
      <c r="E27" s="305"/>
      <c r="F27" s="150" t="str">
        <f>'Data collection'!M51</f>
        <v>%</v>
      </c>
      <c r="G27" s="152" t="str">
        <f>'Data collection'!M48&amp;"/"&amp;'Data collection'!M50</f>
        <v>0/0</v>
      </c>
      <c r="H27" s="150" t="str">
        <f>'Re-audit'!M51</f>
        <v>%</v>
      </c>
      <c r="I27" s="152" t="str">
        <f>'Re-audit'!M48&amp;"/"&amp;'Re-audit'!M50</f>
        <v>0/0</v>
      </c>
    </row>
    <row r="28" spans="2:9" s="111" customFormat="1" ht="15" customHeight="1">
      <c r="B28" s="303" t="str">
        <f>'Audit standards'!B22</f>
        <v>• size and number of cancers</v>
      </c>
      <c r="C28" s="304"/>
      <c r="D28" s="304"/>
      <c r="E28" s="305"/>
      <c r="F28" s="150" t="str">
        <f>'Data collection'!N51</f>
        <v>%</v>
      </c>
      <c r="G28" s="150" t="str">
        <f>'Data collection'!N48&amp;"/"&amp;'Data collection'!N50</f>
        <v>0/0</v>
      </c>
      <c r="H28" s="150" t="str">
        <f>'Re-audit'!N51</f>
        <v>%</v>
      </c>
      <c r="I28" s="150" t="str">
        <f>'Re-audit'!N48&amp;"/"&amp;'Re-audit'!N50</f>
        <v>0/0</v>
      </c>
    </row>
    <row r="29" spans="2:9" s="111" customFormat="1" ht="30" customHeight="1">
      <c r="B29" s="303" t="str">
        <f>'Audit standards'!B23</f>
        <v>• histological type, grade, stage and presence (or absence) of flat urothelium, detrusor muscle (muscularis propria), and carcinoma in situ </v>
      </c>
      <c r="C29" s="304"/>
      <c r="D29" s="304"/>
      <c r="E29" s="305"/>
      <c r="F29" s="150" t="str">
        <f>'Data collection'!U51</f>
        <v>%</v>
      </c>
      <c r="G29" s="152" t="str">
        <f>'Data collection'!U48&amp;"/"&amp;'Data collection'!U50</f>
        <v>0/0</v>
      </c>
      <c r="H29" s="150" t="str">
        <f>'Re-audit'!U51</f>
        <v>%</v>
      </c>
      <c r="I29" s="152" t="str">
        <f>'Re-audit'!U48&amp;"/"&amp;'Re-audit'!U50</f>
        <v>0/0</v>
      </c>
    </row>
    <row r="30" spans="2:9" s="111" customFormat="1" ht="15" customHeight="1">
      <c r="B30" s="303" t="str">
        <f>'Audit standards'!B24</f>
        <v>• the risk category of the person’s cancer </v>
      </c>
      <c r="C30" s="304"/>
      <c r="D30" s="304"/>
      <c r="E30" s="305"/>
      <c r="F30" s="150" t="str">
        <f>'Data collection'!V51</f>
        <v>%</v>
      </c>
      <c r="G30" s="152" t="str">
        <f>'Data collection'!V48&amp;"/"&amp;'Data collection'!V50</f>
        <v>0/0</v>
      </c>
      <c r="H30" s="150" t="str">
        <f>'Re-audit'!V51</f>
        <v>%</v>
      </c>
      <c r="I30" s="152" t="str">
        <f>'Re-audit'!V48&amp;"/"&amp;'Re-audit'!V50</f>
        <v>0/0</v>
      </c>
    </row>
    <row r="31" spans="2:9" s="111" customFormat="1" ht="15" customHeight="1">
      <c r="B31" s="303" t="str">
        <f>'Audit standards'!B25</f>
        <v>• predicted risk of recurrence</v>
      </c>
      <c r="C31" s="304"/>
      <c r="D31" s="304"/>
      <c r="E31" s="305"/>
      <c r="F31" s="150" t="str">
        <f>'Data collection'!W51</f>
        <v>%</v>
      </c>
      <c r="G31" s="152" t="str">
        <f>'Data collection'!W48&amp;"/"&amp;'Data collection'!W50</f>
        <v>0/0</v>
      </c>
      <c r="H31" s="150" t="str">
        <f>'Re-audit'!W51</f>
        <v>%</v>
      </c>
      <c r="I31" s="152" t="str">
        <f>'Re-audit'!W48&amp;"/"&amp;'Re-audit'!W50</f>
        <v>0/0</v>
      </c>
    </row>
    <row r="32" spans="2:9" s="111" customFormat="1" ht="15" customHeight="1" thickBot="1">
      <c r="B32" s="300" t="str">
        <f>'Audit standards'!B26</f>
        <v>• predicted risk of progression.</v>
      </c>
      <c r="C32" s="301"/>
      <c r="D32" s="301"/>
      <c r="E32" s="302"/>
      <c r="F32" s="148" t="str">
        <f>'Data collection'!X51</f>
        <v>%</v>
      </c>
      <c r="G32" s="152" t="str">
        <f>'Data collection'!X48&amp;"/"&amp;'Data collection'!X50</f>
        <v>0/0</v>
      </c>
      <c r="H32" s="148" t="str">
        <f>'Re-audit'!X51</f>
        <v>%</v>
      </c>
      <c r="I32" s="152" t="str">
        <f>'Re-audit'!X48&amp;"/"&amp;'Re-audit'!X50</f>
        <v>0/0</v>
      </c>
    </row>
    <row r="33" spans="2:9" ht="30" customHeight="1">
      <c r="B33" s="297" t="str">
        <f>'Audit standards'!B27</f>
        <v>6. People with low-risk non-muscle-invasive bladder cancer are offered cystoscopic follow-up:
</v>
      </c>
      <c r="C33" s="298"/>
      <c r="D33" s="298"/>
      <c r="E33" s="299"/>
      <c r="F33" s="146"/>
      <c r="G33" s="147"/>
      <c r="H33" s="146"/>
      <c r="I33" s="147"/>
    </row>
    <row r="34" spans="2:9" s="111" customFormat="1" ht="15" customHeight="1">
      <c r="B34" s="303" t="str">
        <f>'Audit standards'!B28</f>
        <v>• 3 months after diagnosis</v>
      </c>
      <c r="C34" s="304"/>
      <c r="D34" s="304"/>
      <c r="E34" s="305"/>
      <c r="F34" s="150" t="str">
        <f>'Data collection'!Z51</f>
        <v>%</v>
      </c>
      <c r="G34" s="151" t="str">
        <f>'Data collection'!Z48&amp;"/"&amp;'Data collection'!Z50</f>
        <v>0/0</v>
      </c>
      <c r="H34" s="150" t="str">
        <f>'Re-audit'!Z51</f>
        <v>%</v>
      </c>
      <c r="I34" s="151" t="str">
        <f>'Re-audit'!Z48&amp;"/"&amp;'Re-audit'!Z50</f>
        <v>0/0</v>
      </c>
    </row>
    <row r="35" spans="2:9" s="111" customFormat="1" ht="15" customHeight="1" thickBot="1">
      <c r="B35" s="300" t="str">
        <f>'Audit standards'!B29</f>
        <v>• 12 months after diagnosis </v>
      </c>
      <c r="C35" s="301"/>
      <c r="D35" s="301"/>
      <c r="E35" s="302"/>
      <c r="F35" s="148" t="str">
        <f>'Data collection'!AA51</f>
        <v>%</v>
      </c>
      <c r="G35" s="153" t="str">
        <f>'Data collection'!AA48&amp;"/"&amp;'Data collection'!AA50</f>
        <v>0/0</v>
      </c>
      <c r="H35" s="148" t="str">
        <f>'Re-audit'!AA51</f>
        <v>%</v>
      </c>
      <c r="I35" s="153" t="str">
        <f>'Re-audit'!AA48&amp;"/"&amp;'Re-audit'!AA50</f>
        <v>0/0</v>
      </c>
    </row>
    <row r="36" spans="2:9" ht="30" customHeight="1" thickBot="1">
      <c r="B36" s="282" t="str">
        <f>'Audit standards'!B30</f>
        <v>7. People who have had low-risk non-muscle-invasive bladder cancer and who have had no recurrence of the bladder cancer within 12 months are discharged to primary care.</v>
      </c>
      <c r="C36" s="283"/>
      <c r="D36" s="283"/>
      <c r="E36" s="284"/>
      <c r="F36" s="38" t="str">
        <f>'Data collection'!AB51</f>
        <v>%</v>
      </c>
      <c r="G36" s="39" t="str">
        <f>'Data collection'!AB48&amp;"/"&amp;'Data collection'!AB50</f>
        <v>0/0</v>
      </c>
      <c r="H36" s="38" t="str">
        <f>'Re-audit'!AB51</f>
        <v>%</v>
      </c>
      <c r="I36" s="39" t="str">
        <f>'Re-audit'!AB48&amp;"/"&amp;'Re-audit'!AB50</f>
        <v>0/0</v>
      </c>
    </row>
    <row r="37" spans="2:9" ht="30" customHeight="1" thickBot="1">
      <c r="B37" s="282" t="str">
        <f>'Audit standards'!B31</f>
        <v>8. People with newly diagnosed intermediate-risk non-muscle-invasive bladder cancer are offered a course of at least 6 doses of intravesical mitomycin C.</v>
      </c>
      <c r="C37" s="283"/>
      <c r="D37" s="283"/>
      <c r="E37" s="284"/>
      <c r="F37" s="38" t="str">
        <f>'Data collection'!AC51</f>
        <v>%</v>
      </c>
      <c r="G37" s="154" t="str">
        <f>'Data collection'!AC48&amp;"/"&amp;'Data collection'!AC50</f>
        <v>0/0</v>
      </c>
      <c r="H37" s="38" t="str">
        <f>'Re-audit'!AC51</f>
        <v>%</v>
      </c>
      <c r="I37" s="154" t="str">
        <f>'Re-audit'!AC48&amp;"/"&amp;'Re-audit'!AC50</f>
        <v>0/0</v>
      </c>
    </row>
    <row r="38" spans="2:9" ht="30" customHeight="1">
      <c r="B38" s="297" t="str">
        <f>'Audit standards'!B32</f>
        <v>9. People with intermediate-risk non-muscle-invasive bladder cancer are offered cystoscopic follow-up: </v>
      </c>
      <c r="C38" s="298"/>
      <c r="D38" s="298"/>
      <c r="E38" s="299"/>
      <c r="F38" s="146"/>
      <c r="G38" s="147"/>
      <c r="H38" s="146"/>
      <c r="I38" s="147"/>
    </row>
    <row r="39" spans="2:9" s="111" customFormat="1" ht="15" customHeight="1">
      <c r="B39" s="303" t="str">
        <f>'Audit standards'!B33</f>
        <v>• 3 months after diagnosis</v>
      </c>
      <c r="C39" s="304"/>
      <c r="D39" s="304"/>
      <c r="E39" s="305"/>
      <c r="F39" s="150" t="str">
        <f>'Data collection'!AD51</f>
        <v>%</v>
      </c>
      <c r="G39" s="151" t="str">
        <f>'Data collection'!AD48&amp;"/"&amp;'Data collection'!AD50</f>
        <v>0/0</v>
      </c>
      <c r="H39" s="150" t="str">
        <f>'Re-audit'!AD51</f>
        <v>%</v>
      </c>
      <c r="I39" s="151" t="str">
        <f>'Re-audit'!AD48&amp;"/"&amp;'Re-audit'!AD50</f>
        <v>0/0</v>
      </c>
    </row>
    <row r="40" spans="2:9" s="111" customFormat="1" ht="15" customHeight="1">
      <c r="B40" s="303" t="str">
        <f>'Audit standards'!B34</f>
        <v>• 9 months after diagnosis </v>
      </c>
      <c r="C40" s="304"/>
      <c r="D40" s="304"/>
      <c r="E40" s="305"/>
      <c r="F40" s="150" t="str">
        <f>'Data collection'!AE51</f>
        <v>%</v>
      </c>
      <c r="G40" s="151" t="str">
        <f>'Data collection'!AE48&amp;"/"&amp;'Data collection'!AE50</f>
        <v>0/0</v>
      </c>
      <c r="H40" s="150" t="str">
        <f>'Re-audit'!AE51</f>
        <v>%</v>
      </c>
      <c r="I40" s="151" t="str">
        <f>'Re-audit'!AE48&amp;"/"&amp;'Re-audit'!AE50</f>
        <v>0/0</v>
      </c>
    </row>
    <row r="41" spans="2:9" s="111" customFormat="1" ht="15" customHeight="1">
      <c r="B41" s="303" t="str">
        <f>'Audit standards'!B35</f>
        <v>• 18 months after diagnosis</v>
      </c>
      <c r="C41" s="304"/>
      <c r="D41" s="304"/>
      <c r="E41" s="305"/>
      <c r="F41" s="150" t="str">
        <f>'Data collection'!AF51</f>
        <v>%</v>
      </c>
      <c r="G41" s="155" t="str">
        <f>'Data collection'!AF48&amp;"/"&amp;'Data collection'!AF50</f>
        <v>0/0</v>
      </c>
      <c r="H41" s="150" t="str">
        <f>'Re-audit'!AF51</f>
        <v>%</v>
      </c>
      <c r="I41" s="155" t="str">
        <f>'Re-audit'!AF48&amp;"/"&amp;'Re-audit'!AF50</f>
        <v>0/0</v>
      </c>
    </row>
    <row r="42" spans="2:9" s="111" customFormat="1" ht="15" customHeight="1" thickBot="1">
      <c r="B42" s="300" t="str">
        <f>'Audit standards'!B36</f>
        <v>• once a year thereafter.</v>
      </c>
      <c r="C42" s="301"/>
      <c r="D42" s="301"/>
      <c r="E42" s="302"/>
      <c r="F42" s="148" t="str">
        <f>'Data collection'!AG51</f>
        <v>%</v>
      </c>
      <c r="G42" s="153" t="str">
        <f>'Data collection'!AG48&amp;"/"&amp;'Data collection'!AG50</f>
        <v>0/0</v>
      </c>
      <c r="H42" s="148" t="str">
        <f>'Re-audit'!AG51</f>
        <v>%</v>
      </c>
      <c r="I42" s="153" t="str">
        <f>'Re-audit'!AG48&amp;"/"&amp;'Re-audit'!AG50</f>
        <v>0/0</v>
      </c>
    </row>
    <row r="43" spans="2:9" s="111" customFormat="1" ht="47.25" customHeight="1" thickBot="1">
      <c r="B43" s="282" t="str">
        <f>'Audit standards'!B37</f>
        <v>10. People for whom the first TURBT shows high-risk non-muscle-invasive bladder cancer are offered another TURBT performed no later than 6 weeks after the first resection.</v>
      </c>
      <c r="C43" s="283"/>
      <c r="D43" s="283"/>
      <c r="E43" s="284"/>
      <c r="F43" s="38" t="str">
        <f>'Data collection'!AI51</f>
        <v>%</v>
      </c>
      <c r="G43" s="153" t="str">
        <f>'Data collection'!AI48&amp;"/"&amp;'Data collection'!AI50</f>
        <v>0/0</v>
      </c>
      <c r="H43" s="38" t="str">
        <f>'Re-audit'!AI51</f>
        <v>%</v>
      </c>
      <c r="I43" s="153" t="str">
        <f>'Re-audit'!AI48&amp;"/"&amp;'Re-audit'!AI50</f>
        <v>0/0</v>
      </c>
    </row>
    <row r="44" spans="2:9" ht="30" customHeight="1" thickBot="1">
      <c r="B44" s="282" t="str">
        <f>'Audit standards'!B38</f>
        <v>11. People with high-risk non-muscle-invasive bladder cancer are offered a choice of intravesical BCG (Bacille Calmette-Guérin) or radical cystectomy.</v>
      </c>
      <c r="C44" s="283"/>
      <c r="D44" s="283"/>
      <c r="E44" s="284"/>
      <c r="F44" s="38" t="str">
        <f>'Data collection'!AJ51</f>
        <v>%</v>
      </c>
      <c r="G44" s="39" t="str">
        <f>'Data collection'!AJ48&amp;"/"&amp;'Data collection'!AJ50</f>
        <v>0/0</v>
      </c>
      <c r="H44" s="38" t="str">
        <f>'Re-audit'!AJ51</f>
        <v>%</v>
      </c>
      <c r="I44" s="39" t="str">
        <f>'Re-audit'!AJ48&amp;"/"&amp;'Re-audit'!AJ50</f>
        <v>0/0</v>
      </c>
    </row>
    <row r="45" spans="2:9" ht="30" customHeight="1">
      <c r="B45" s="297" t="str">
        <f>'Audit standards'!B39</f>
        <v>12. People with high-risk non-muscle-invasive bladder cancer are offered cystoscopic follow up:</v>
      </c>
      <c r="C45" s="298"/>
      <c r="D45" s="298"/>
      <c r="E45" s="299"/>
      <c r="F45" s="146"/>
      <c r="G45" s="147"/>
      <c r="H45" s="146"/>
      <c r="I45" s="147"/>
    </row>
    <row r="46" spans="2:9" s="111" customFormat="1" ht="15" customHeight="1">
      <c r="B46" s="303" t="str">
        <f>'Audit standards'!B40</f>
        <v>• every 3 months for the first 2 years then</v>
      </c>
      <c r="C46" s="304"/>
      <c r="D46" s="304"/>
      <c r="E46" s="305"/>
      <c r="F46" s="150" t="str">
        <f>'Data collection'!AL51</f>
        <v>%</v>
      </c>
      <c r="G46" s="151" t="str">
        <f>'Data collection'!AL48&amp;"/"&amp;'Data collection'!AL50</f>
        <v>0/0</v>
      </c>
      <c r="H46" s="150" t="str">
        <f>'Re-audit'!AL51</f>
        <v>%</v>
      </c>
      <c r="I46" s="151" t="str">
        <f>'Re-audit'!AL48&amp;"/"&amp;'Re-audit'!AL50</f>
        <v>0/0</v>
      </c>
    </row>
    <row r="47" spans="2:9" s="111" customFormat="1" ht="15" customHeight="1">
      <c r="B47" s="303" t="str">
        <f>'Audit standards'!B41</f>
        <v>• every 6 months for the next 2 years then</v>
      </c>
      <c r="C47" s="304"/>
      <c r="D47" s="304"/>
      <c r="E47" s="305"/>
      <c r="F47" s="150" t="str">
        <f>'Data collection'!AM51</f>
        <v>%</v>
      </c>
      <c r="G47" s="151" t="str">
        <f>'Data collection'!AM48&amp;"/"&amp;'Data collection'!AM50</f>
        <v>0/0</v>
      </c>
      <c r="H47" s="150" t="str">
        <f>'Re-audit'!AM51</f>
        <v>%</v>
      </c>
      <c r="I47" s="151" t="str">
        <f>'Re-audit'!AM48&amp;"/"&amp;'Re-audit'!AM50</f>
        <v>0/0</v>
      </c>
    </row>
    <row r="48" spans="2:9" s="111" customFormat="1" ht="15" customHeight="1" thickBot="1">
      <c r="B48" s="300" t="str">
        <f>'Audit standards'!B42</f>
        <v>• once a year thereafter.</v>
      </c>
      <c r="C48" s="301"/>
      <c r="D48" s="301"/>
      <c r="E48" s="302"/>
      <c r="F48" s="148" t="str">
        <f>'Data collection'!AN51</f>
        <v>%</v>
      </c>
      <c r="G48" s="149" t="str">
        <f>'Data collection'!AN48&amp;"/"&amp;'Data collection'!AN50</f>
        <v>0/0</v>
      </c>
      <c r="H48" s="148" t="str">
        <f>'Re-audit'!AN51</f>
        <v>%</v>
      </c>
      <c r="I48" s="149" t="str">
        <f>'Re-audit'!AN48&amp;"/"&amp;'Re-audit'!AN50</f>
        <v>0/0</v>
      </c>
    </row>
    <row r="49" spans="2:9" s="111" customFormat="1" ht="15.75" thickBot="1">
      <c r="B49" s="279" t="str">
        <f>'Audit standards'!B43:F43</f>
        <v>Managing muscle-invasive bladder cancer</v>
      </c>
      <c r="C49" s="280"/>
      <c r="D49" s="280"/>
      <c r="E49" s="280"/>
      <c r="F49" s="280"/>
      <c r="G49" s="280"/>
      <c r="H49" s="280"/>
      <c r="I49" s="281"/>
    </row>
    <row r="50" spans="2:9" ht="46.5" customHeight="1" thickBot="1">
      <c r="B50" s="282" t="str">
        <f>'Audit standards'!B44</f>
        <v>13. People with newly diagnosed muscle-invasive urothelial bladder cancer are offered neoadjuvant chemotherapy using a cisplatin combination regime before radical cystectomy or radical radiotherapy.</v>
      </c>
      <c r="C50" s="283"/>
      <c r="D50" s="283"/>
      <c r="E50" s="284"/>
      <c r="F50" s="38" t="str">
        <f>'Data collection'!AO51</f>
        <v>%</v>
      </c>
      <c r="G50" s="39" t="str">
        <f>'Data collection'!AO48&amp;"/"&amp;'Data collection'!AO50</f>
        <v>0/0</v>
      </c>
      <c r="H50" s="38" t="str">
        <f>'Re-audit'!AO51</f>
        <v>%</v>
      </c>
      <c r="I50" s="39" t="str">
        <f>'Re-audit'!AO48&amp;"/"&amp;'Re-audit'!AO50</f>
        <v>0/0</v>
      </c>
    </row>
    <row r="51" spans="2:9" ht="30" customHeight="1" thickBot="1">
      <c r="B51" s="282" t="str">
        <f>'Audit standards'!B45</f>
        <v>14. People with muscle-invasive urothelial bladder cancer are offered a choice of radical cystectomy or radiotherapy with a radiosensitiser.</v>
      </c>
      <c r="C51" s="283"/>
      <c r="D51" s="283"/>
      <c r="E51" s="284"/>
      <c r="F51" s="38" t="str">
        <f>'Data collection'!AP51</f>
        <v>%</v>
      </c>
      <c r="G51" s="154" t="str">
        <f>'Data collection'!AP48&amp;"/"&amp;'Data collection'!AP50</f>
        <v>0/0</v>
      </c>
      <c r="H51" s="38" t="str">
        <f>'Re-audit'!AP51</f>
        <v>%</v>
      </c>
      <c r="I51" s="154" t="str">
        <f>'Re-audit'!AP48&amp;"/"&amp;'Re-audit'!AP50</f>
        <v>0/0</v>
      </c>
    </row>
    <row r="52" spans="2:9" s="111" customFormat="1" ht="15.75" thickBot="1">
      <c r="B52" s="279" t="s">
        <v>201</v>
      </c>
      <c r="C52" s="280"/>
      <c r="D52" s="280"/>
      <c r="E52" s="280"/>
      <c r="F52" s="280"/>
      <c r="G52" s="280"/>
      <c r="H52" s="280"/>
      <c r="I52" s="281"/>
    </row>
    <row r="53" spans="2:9" ht="46.5" customHeight="1" thickBot="1">
      <c r="B53" s="282" t="str">
        <f>'Audit standards'!B47</f>
        <v>Local standard</v>
      </c>
      <c r="C53" s="283"/>
      <c r="D53" s="283"/>
      <c r="E53" s="284"/>
      <c r="F53" s="38" t="str">
        <f>'Data collection'!AR51</f>
        <v>%</v>
      </c>
      <c r="G53" s="154" t="str">
        <f>'Data collection'!AR48&amp;"/"&amp;'Data collection'!AR50</f>
        <v>0/0</v>
      </c>
      <c r="H53" s="38" t="str">
        <f>'Re-audit'!AR51</f>
        <v>%</v>
      </c>
      <c r="I53" s="154" t="str">
        <f>'Re-audit'!AR48&amp;"/"&amp;'Re-audit'!AR50</f>
        <v>0/0</v>
      </c>
    </row>
    <row r="54" spans="2:9" ht="46.5" customHeight="1" thickBot="1">
      <c r="B54" s="282" t="str">
        <f>'Audit standards'!B48</f>
        <v>Local standard</v>
      </c>
      <c r="C54" s="283"/>
      <c r="D54" s="283"/>
      <c r="E54" s="284"/>
      <c r="F54" s="38" t="str">
        <f>'Data collection'!AS51</f>
        <v>%</v>
      </c>
      <c r="G54" s="154" t="str">
        <f>'Data collection'!AS48&amp;"/"&amp;'Data collection'!AS50</f>
        <v>0/0</v>
      </c>
      <c r="H54" s="38" t="str">
        <f>'Re-audit'!AS51</f>
        <v>%</v>
      </c>
      <c r="I54" s="154" t="str">
        <f>'Re-audit'!AS48&amp;"/"&amp;'Re-audit'!AS50</f>
        <v>0/0</v>
      </c>
    </row>
    <row r="55" spans="2:9" ht="46.5" customHeight="1" thickBot="1">
      <c r="B55" s="282" t="str">
        <f>'Audit standards'!B49</f>
        <v>Local standard</v>
      </c>
      <c r="C55" s="283"/>
      <c r="D55" s="283"/>
      <c r="E55" s="284"/>
      <c r="F55" s="38" t="str">
        <f>'Data collection'!AT51</f>
        <v>%</v>
      </c>
      <c r="G55" s="154" t="str">
        <f>'Data collection'!AT48&amp;"/"&amp;'Data collection'!AT50</f>
        <v>0/0</v>
      </c>
      <c r="H55" s="38" t="str">
        <f>'Re-audit'!AT51</f>
        <v>%</v>
      </c>
      <c r="I55" s="154" t="str">
        <f>'Re-audit'!AT48&amp;"/"&amp;'Re-audit'!AT50</f>
        <v>0/0</v>
      </c>
    </row>
    <row r="56" spans="2:9" s="108" customFormat="1" ht="46.5" customHeight="1" thickBot="1">
      <c r="B56" s="282" t="str">
        <f>'Audit standards'!B50</f>
        <v>Local standard</v>
      </c>
      <c r="C56" s="283"/>
      <c r="D56" s="283"/>
      <c r="E56" s="284"/>
      <c r="F56" s="38" t="str">
        <f>'Data collection'!AU51</f>
        <v>%</v>
      </c>
      <c r="G56" s="154" t="str">
        <f>'Data collection'!AU48&amp;"/"&amp;'Data collection'!AU50</f>
        <v>0/0</v>
      </c>
      <c r="H56" s="38" t="str">
        <f>'Re-audit'!AU51</f>
        <v>%</v>
      </c>
      <c r="I56" s="154" t="str">
        <f>'Re-audit'!AU48&amp;"/"&amp;'Re-audit'!AU50</f>
        <v>0/0</v>
      </c>
    </row>
    <row r="57" spans="2:9" s="108" customFormat="1" ht="46.5" customHeight="1" thickBot="1">
      <c r="B57" s="282" t="str">
        <f>'Audit standards'!B51</f>
        <v>Local standard</v>
      </c>
      <c r="C57" s="283"/>
      <c r="D57" s="283"/>
      <c r="E57" s="284"/>
      <c r="F57" s="38" t="str">
        <f>'Data collection'!AV51</f>
        <v>%</v>
      </c>
      <c r="G57" s="154" t="str">
        <f>'Data collection'!AV48&amp;"/"&amp;'Data collection'!AV50</f>
        <v>0/0</v>
      </c>
      <c r="H57" s="38" t="str">
        <f>'Re-audit'!AV51</f>
        <v>%</v>
      </c>
      <c r="I57" s="154" t="str">
        <f>'Re-audit'!AV48&amp;"/"&amp;'Re-audit'!AV50</f>
        <v>0/0</v>
      </c>
    </row>
    <row r="58" s="86" customFormat="1" ht="15" thickBot="1"/>
    <row r="59" spans="2:9" s="111" customFormat="1" ht="15.75" thickBot="1">
      <c r="B59" s="279" t="s">
        <v>251</v>
      </c>
      <c r="C59" s="280"/>
      <c r="D59" s="280"/>
      <c r="E59" s="281"/>
      <c r="F59" s="279" t="s">
        <v>53</v>
      </c>
      <c r="G59" s="280"/>
      <c r="H59" s="279" t="s">
        <v>54</v>
      </c>
      <c r="I59" s="281"/>
    </row>
    <row r="60" spans="2:9" s="111" customFormat="1" ht="15.75" thickBot="1">
      <c r="B60" s="279" t="s">
        <v>276</v>
      </c>
      <c r="C60" s="280"/>
      <c r="D60" s="280"/>
      <c r="E60" s="280"/>
      <c r="F60" s="280"/>
      <c r="G60" s="280"/>
      <c r="H60" s="280"/>
      <c r="I60" s="281"/>
    </row>
    <row r="61" spans="2:9" s="111" customFormat="1" ht="15" customHeight="1">
      <c r="B61" s="297" t="s">
        <v>250</v>
      </c>
      <c r="C61" s="298"/>
      <c r="D61" s="298"/>
      <c r="E61" s="299"/>
      <c r="F61" s="169" t="str">
        <f>'Data collection'!AL58</f>
        <v>%</v>
      </c>
      <c r="G61" s="169" t="str">
        <f>'Data collection'!AK58&amp;"/"&amp;'Data collection'!AK50</f>
        <v>0/0</v>
      </c>
      <c r="H61" s="169" t="str">
        <f>'Re-audit'!AL58</f>
        <v>%</v>
      </c>
      <c r="I61" s="169" t="str">
        <f>'Re-audit'!AK58&amp;"/"&amp;'Re-audit'!AK50</f>
        <v>0/0</v>
      </c>
    </row>
    <row r="62" spans="2:9" s="111" customFormat="1" ht="15" customHeight="1">
      <c r="B62" s="303" t="s">
        <v>248</v>
      </c>
      <c r="C62" s="304"/>
      <c r="D62" s="304"/>
      <c r="E62" s="305"/>
      <c r="F62" s="152" t="str">
        <f>'Data collection'!AL59</f>
        <v>%</v>
      </c>
      <c r="G62" s="152" t="str">
        <f>'Data collection'!AK59&amp;"/"&amp;'Data collection'!AK50</f>
        <v>0/0</v>
      </c>
      <c r="H62" s="152" t="str">
        <f>'Re-audit'!AL59</f>
        <v>%</v>
      </c>
      <c r="I62" s="152" t="str">
        <f>'Re-audit'!AK59&amp;"/"&amp;'Re-audit'!AK50</f>
        <v>0/0</v>
      </c>
    </row>
    <row r="63" spans="2:9" s="111" customFormat="1" ht="15" customHeight="1" thickBot="1">
      <c r="B63" s="300" t="s">
        <v>247</v>
      </c>
      <c r="C63" s="301"/>
      <c r="D63" s="301"/>
      <c r="E63" s="302"/>
      <c r="F63" s="170" t="str">
        <f>'Data collection'!AL60</f>
        <v>%</v>
      </c>
      <c r="G63" s="170" t="str">
        <f>'Data collection'!AK60&amp;"/"&amp;'Data collection'!AK50</f>
        <v>0/0</v>
      </c>
      <c r="H63" s="170" t="str">
        <f>'Re-audit'!AL60</f>
        <v>%</v>
      </c>
      <c r="I63" s="170" t="str">
        <f>'Re-audit'!AK60&amp;"/"&amp;'Re-audit'!AK50</f>
        <v>0/0</v>
      </c>
    </row>
    <row r="64" spans="2:9" s="111" customFormat="1" ht="15.75" thickBot="1">
      <c r="B64" s="279" t="s">
        <v>277</v>
      </c>
      <c r="C64" s="280"/>
      <c r="D64" s="280"/>
      <c r="E64" s="280"/>
      <c r="F64" s="280"/>
      <c r="G64" s="280"/>
      <c r="H64" s="280"/>
      <c r="I64" s="281"/>
    </row>
    <row r="65" spans="2:9" s="111" customFormat="1" ht="15" customHeight="1">
      <c r="B65" s="172" t="s">
        <v>248</v>
      </c>
      <c r="C65" s="2"/>
      <c r="D65" s="2"/>
      <c r="E65" s="2"/>
      <c r="F65" s="152" t="str">
        <f>'Data collection'!AR58</f>
        <v>%</v>
      </c>
      <c r="G65" s="169" t="str">
        <f>'Data collection'!AQ58&amp;"/"&amp;'Data collection'!AQ50</f>
        <v>0/0</v>
      </c>
      <c r="H65" s="152" t="str">
        <f>'Re-audit'!AR58</f>
        <v>%</v>
      </c>
      <c r="I65" s="169" t="str">
        <f>'Re-audit'!AQ58&amp;"/"&amp;'Re-audit'!AQ50</f>
        <v>0/0</v>
      </c>
    </row>
    <row r="66" spans="2:9" s="111" customFormat="1" ht="15" customHeight="1">
      <c r="B66" s="172" t="s">
        <v>249</v>
      </c>
      <c r="C66" s="2"/>
      <c r="D66" s="2"/>
      <c r="E66" s="2"/>
      <c r="F66" s="152" t="str">
        <f>'Data collection'!AR59</f>
        <v>%</v>
      </c>
      <c r="G66" s="152" t="str">
        <f>'Data collection'!AQ59&amp;"/"&amp;'Data collection'!AQ50</f>
        <v>0/0</v>
      </c>
      <c r="H66" s="152" t="str">
        <f>'Re-audit'!AR59</f>
        <v>%</v>
      </c>
      <c r="I66" s="152" t="str">
        <f>'Re-audit'!AQ59&amp;"/"&amp;'Re-audit'!AQ50</f>
        <v>0/0</v>
      </c>
    </row>
    <row r="67" spans="2:9" s="111" customFormat="1" ht="15" customHeight="1" thickBot="1">
      <c r="B67" s="300" t="s">
        <v>247</v>
      </c>
      <c r="C67" s="301"/>
      <c r="D67" s="301"/>
      <c r="E67" s="302"/>
      <c r="F67" s="170" t="str">
        <f>'Data collection'!AR60</f>
        <v>%</v>
      </c>
      <c r="G67" s="170" t="str">
        <f>'Data collection'!AQ60&amp;"/"&amp;'Data collection'!AQ50</f>
        <v>0/0</v>
      </c>
      <c r="H67" s="170" t="str">
        <f>'Re-audit'!AR60</f>
        <v>%</v>
      </c>
      <c r="I67" s="170" t="str">
        <f>'Re-audit'!AQ60&amp;"/"&amp;'Re-audit'!AQ50</f>
        <v>0/0</v>
      </c>
    </row>
    <row r="68" spans="2:9" s="111" customFormat="1" ht="15" customHeight="1">
      <c r="B68" s="166"/>
      <c r="C68" s="159"/>
      <c r="D68" s="159"/>
      <c r="E68" s="159"/>
      <c r="F68" s="167"/>
      <c r="G68" s="167"/>
      <c r="H68" s="162"/>
      <c r="I68" s="168"/>
    </row>
    <row r="69" spans="2:9" s="111" customFormat="1" ht="15.75">
      <c r="B69" s="161" t="s">
        <v>48</v>
      </c>
      <c r="C69" s="161"/>
      <c r="D69" s="161"/>
      <c r="E69" s="161"/>
      <c r="F69" s="161"/>
      <c r="G69" s="161"/>
      <c r="H69" s="162"/>
      <c r="I69" s="106"/>
    </row>
    <row r="70" spans="2:9" s="111" customFormat="1" ht="32.25" customHeight="1">
      <c r="B70" s="292" t="s">
        <v>124</v>
      </c>
      <c r="C70" s="240"/>
      <c r="D70" s="240"/>
      <c r="E70" s="240"/>
      <c r="F70" s="240"/>
      <c r="G70" s="240"/>
      <c r="H70" s="240"/>
      <c r="I70" s="240"/>
    </row>
    <row r="71" spans="2:9" s="111" customFormat="1" ht="14.25">
      <c r="B71" s="160"/>
      <c r="C71" s="160"/>
      <c r="D71" s="160"/>
      <c r="E71" s="160"/>
      <c r="F71" s="160"/>
      <c r="G71" s="160"/>
      <c r="H71" s="162"/>
      <c r="I71" s="160"/>
    </row>
    <row r="72" spans="2:9" s="86" customFormat="1" ht="14.25" customHeight="1">
      <c r="B72" s="292" t="s">
        <v>57</v>
      </c>
      <c r="C72" s="240"/>
      <c r="D72" s="240"/>
      <c r="E72" s="240"/>
      <c r="F72" s="240"/>
      <c r="G72" s="240"/>
      <c r="H72" s="240"/>
      <c r="I72" s="240"/>
    </row>
    <row r="73" spans="2:9" s="86" customFormat="1" ht="14.25">
      <c r="B73" s="160"/>
      <c r="C73" s="160"/>
      <c r="D73" s="160"/>
      <c r="E73" s="160"/>
      <c r="F73" s="160"/>
      <c r="G73" s="160"/>
      <c r="H73" s="162"/>
      <c r="I73" s="160"/>
    </row>
    <row r="74" spans="2:9" s="86" customFormat="1" ht="14.25">
      <c r="B74" s="162"/>
      <c r="C74" s="162"/>
      <c r="D74" s="162"/>
      <c r="E74" s="162"/>
      <c r="F74" s="162"/>
      <c r="G74" s="162"/>
      <c r="H74" s="162"/>
      <c r="I74" s="162"/>
    </row>
    <row r="75" spans="2:9" s="86" customFormat="1" ht="14.25">
      <c r="B75" s="162"/>
      <c r="C75" s="162"/>
      <c r="D75" s="162"/>
      <c r="E75" s="162"/>
      <c r="F75" s="162"/>
      <c r="G75" s="162"/>
      <c r="H75" s="162"/>
      <c r="I75" s="162"/>
    </row>
    <row r="76" spans="2:9" s="86" customFormat="1" ht="14.25">
      <c r="B76" s="162"/>
      <c r="C76" s="162"/>
      <c r="D76" s="162"/>
      <c r="E76" s="162"/>
      <c r="F76" s="162"/>
      <c r="G76" s="162"/>
      <c r="H76" s="162"/>
      <c r="I76" s="162"/>
    </row>
    <row r="77" spans="2:9" s="86" customFormat="1" ht="14.25">
      <c r="B77" s="162"/>
      <c r="C77" s="162"/>
      <c r="D77" s="162"/>
      <c r="E77" s="162"/>
      <c r="F77" s="162"/>
      <c r="G77" s="162"/>
      <c r="H77" s="162"/>
      <c r="I77" s="162"/>
    </row>
    <row r="78" spans="2:9" s="86" customFormat="1" ht="14.25">
      <c r="B78" s="162"/>
      <c r="C78" s="162"/>
      <c r="D78" s="162"/>
      <c r="E78" s="162"/>
      <c r="F78" s="162"/>
      <c r="G78" s="162"/>
      <c r="H78" s="162"/>
      <c r="I78" s="162"/>
    </row>
    <row r="79" spans="2:9" s="86" customFormat="1" ht="14.25">
      <c r="B79" s="162"/>
      <c r="C79" s="162"/>
      <c r="D79" s="162"/>
      <c r="E79" s="162"/>
      <c r="F79" s="162"/>
      <c r="G79" s="162"/>
      <c r="H79" s="83"/>
      <c r="I79" s="162"/>
    </row>
    <row r="80" spans="2:9" s="86" customFormat="1" ht="14.25">
      <c r="B80" s="162"/>
      <c r="C80" s="162"/>
      <c r="D80" s="162"/>
      <c r="E80" s="162"/>
      <c r="F80" s="162"/>
      <c r="G80" s="162"/>
      <c r="H80" s="83"/>
      <c r="I80" s="162"/>
    </row>
    <row r="81" spans="2:9" s="86" customFormat="1" ht="14.25">
      <c r="B81" s="162"/>
      <c r="C81" s="162"/>
      <c r="D81" s="162"/>
      <c r="E81" s="162"/>
      <c r="F81" s="162"/>
      <c r="G81" s="162"/>
      <c r="H81" s="83"/>
      <c r="I81" s="162"/>
    </row>
    <row r="82" spans="2:9" s="86" customFormat="1" ht="14.25">
      <c r="B82" s="162"/>
      <c r="C82" s="162"/>
      <c r="D82" s="162"/>
      <c r="E82" s="162"/>
      <c r="F82" s="162"/>
      <c r="G82" s="162"/>
      <c r="H82" s="83"/>
      <c r="I82" s="162"/>
    </row>
    <row r="83" spans="2:9" s="86" customFormat="1" ht="14.25">
      <c r="B83" s="162"/>
      <c r="C83" s="162"/>
      <c r="D83" s="162"/>
      <c r="E83" s="162"/>
      <c r="F83" s="162"/>
      <c r="G83" s="162"/>
      <c r="H83" s="83"/>
      <c r="I83" s="162"/>
    </row>
    <row r="84" spans="2:9" s="86" customFormat="1" ht="14.25">
      <c r="B84" s="162"/>
      <c r="C84" s="162"/>
      <c r="D84" s="162"/>
      <c r="E84" s="162"/>
      <c r="F84" s="162"/>
      <c r="G84" s="162"/>
      <c r="H84" s="83"/>
      <c r="I84" s="162"/>
    </row>
    <row r="85" spans="2:9" s="86" customFormat="1" ht="14.25">
      <c r="B85" s="162"/>
      <c r="C85" s="162"/>
      <c r="D85" s="162"/>
      <c r="E85" s="162"/>
      <c r="F85" s="162"/>
      <c r="G85" s="162"/>
      <c r="H85" s="83"/>
      <c r="I85" s="162"/>
    </row>
    <row r="86" spans="2:9" s="86" customFormat="1" ht="14.25">
      <c r="B86" s="162"/>
      <c r="C86" s="162"/>
      <c r="D86" s="162"/>
      <c r="E86" s="162"/>
      <c r="F86" s="162"/>
      <c r="G86" s="162"/>
      <c r="H86" s="83"/>
      <c r="I86" s="162"/>
    </row>
    <row r="87" spans="2:9" s="86" customFormat="1" ht="14.25">
      <c r="B87" s="162"/>
      <c r="C87" s="162"/>
      <c r="D87" s="162"/>
      <c r="E87" s="162"/>
      <c r="F87" s="162"/>
      <c r="G87" s="162"/>
      <c r="H87" s="83"/>
      <c r="I87" s="162"/>
    </row>
    <row r="88" spans="2:9" s="86" customFormat="1" ht="14.25">
      <c r="B88" s="83"/>
      <c r="C88" s="83"/>
      <c r="D88" s="83"/>
      <c r="E88" s="83"/>
      <c r="F88" s="83"/>
      <c r="G88" s="83"/>
      <c r="H88" s="83"/>
      <c r="I88" s="83"/>
    </row>
    <row r="89" spans="2:9" s="86" customFormat="1" ht="14.25">
      <c r="B89" s="83"/>
      <c r="C89" s="83"/>
      <c r="D89" s="83"/>
      <c r="E89" s="83"/>
      <c r="F89" s="83"/>
      <c r="G89" s="83"/>
      <c r="H89" s="83"/>
      <c r="I89" s="83"/>
    </row>
    <row r="90" spans="2:9" s="86" customFormat="1" ht="14.25">
      <c r="B90" s="83"/>
      <c r="C90" s="83"/>
      <c r="D90" s="83"/>
      <c r="E90" s="83"/>
      <c r="F90" s="83"/>
      <c r="G90" s="83"/>
      <c r="H90" s="83"/>
      <c r="I90" s="83"/>
    </row>
    <row r="91" spans="2:9" s="86" customFormat="1" ht="14.25">
      <c r="B91" s="83"/>
      <c r="C91" s="83"/>
      <c r="D91" s="83"/>
      <c r="E91" s="83"/>
      <c r="F91" s="83"/>
      <c r="G91" s="83"/>
      <c r="H91" s="83"/>
      <c r="I91" s="83"/>
    </row>
    <row r="92" spans="2:9" s="86" customFormat="1" ht="14.25">
      <c r="B92" s="83"/>
      <c r="C92" s="83"/>
      <c r="D92" s="83"/>
      <c r="E92" s="83"/>
      <c r="F92" s="83"/>
      <c r="G92" s="83"/>
      <c r="H92" s="83"/>
      <c r="I92" s="83"/>
    </row>
    <row r="93" spans="2:9" s="86" customFormat="1" ht="14.25">
      <c r="B93" s="83"/>
      <c r="C93" s="83"/>
      <c r="D93" s="83"/>
      <c r="E93" s="83"/>
      <c r="F93" s="83"/>
      <c r="G93" s="83"/>
      <c r="H93" s="83"/>
      <c r="I93" s="83"/>
    </row>
    <row r="94" spans="2:9" s="86" customFormat="1" ht="14.25">
      <c r="B94" s="83"/>
      <c r="C94" s="83"/>
      <c r="D94" s="83"/>
      <c r="E94" s="83"/>
      <c r="F94" s="83"/>
      <c r="G94" s="83"/>
      <c r="H94" s="83"/>
      <c r="I94" s="83"/>
    </row>
    <row r="95" spans="2:9" s="86" customFormat="1" ht="14.25">
      <c r="B95" s="83"/>
      <c r="C95" s="83"/>
      <c r="D95" s="83"/>
      <c r="E95" s="83"/>
      <c r="F95" s="83"/>
      <c r="G95" s="83"/>
      <c r="H95" s="83"/>
      <c r="I95" s="83"/>
    </row>
    <row r="96" spans="2:9" s="86" customFormat="1" ht="14.25">
      <c r="B96" s="83"/>
      <c r="C96" s="83"/>
      <c r="D96" s="83"/>
      <c r="E96" s="83"/>
      <c r="F96" s="83"/>
      <c r="G96" s="83"/>
      <c r="H96" s="83"/>
      <c r="I96" s="83"/>
    </row>
    <row r="97" spans="2:9" s="86" customFormat="1" ht="14.25">
      <c r="B97" s="83"/>
      <c r="C97" s="83"/>
      <c r="D97" s="83"/>
      <c r="E97" s="83"/>
      <c r="F97" s="83"/>
      <c r="G97" s="83"/>
      <c r="H97" s="83"/>
      <c r="I97" s="83"/>
    </row>
    <row r="98" spans="2:9" s="86" customFormat="1" ht="14.25">
      <c r="B98" s="83"/>
      <c r="C98" s="83"/>
      <c r="D98" s="83"/>
      <c r="E98" s="83"/>
      <c r="F98" s="83"/>
      <c r="G98" s="83"/>
      <c r="H98" s="83"/>
      <c r="I98" s="83"/>
    </row>
    <row r="99" spans="2:9" s="86" customFormat="1" ht="14.25">
      <c r="B99" s="83"/>
      <c r="C99" s="83"/>
      <c r="D99" s="83"/>
      <c r="E99" s="83"/>
      <c r="F99" s="83"/>
      <c r="G99" s="83"/>
      <c r="H99" s="83"/>
      <c r="I99" s="83"/>
    </row>
    <row r="100" spans="2:9" s="86" customFormat="1" ht="14.25">
      <c r="B100" s="83"/>
      <c r="C100" s="83"/>
      <c r="D100" s="83"/>
      <c r="E100" s="83"/>
      <c r="F100" s="83"/>
      <c r="G100" s="83"/>
      <c r="H100" s="83"/>
      <c r="I100" s="83"/>
    </row>
    <row r="101" spans="2:9" s="86" customFormat="1" ht="14.25">
      <c r="B101" s="83"/>
      <c r="C101" s="83"/>
      <c r="D101" s="83"/>
      <c r="E101" s="83"/>
      <c r="F101" s="83"/>
      <c r="G101" s="83"/>
      <c r="H101" s="83"/>
      <c r="I101" s="83"/>
    </row>
    <row r="102" spans="2:9" s="86" customFormat="1" ht="14.25">
      <c r="B102" s="83"/>
      <c r="C102" s="83"/>
      <c r="D102" s="83"/>
      <c r="E102" s="83"/>
      <c r="F102" s="83"/>
      <c r="G102" s="83"/>
      <c r="H102" s="83"/>
      <c r="I102" s="83"/>
    </row>
    <row r="103" spans="2:9" s="86" customFormat="1" ht="14.25">
      <c r="B103" s="83"/>
      <c r="C103" s="83"/>
      <c r="D103" s="83"/>
      <c r="E103" s="83"/>
      <c r="F103" s="83"/>
      <c r="G103" s="83"/>
      <c r="H103" s="83"/>
      <c r="I103" s="83"/>
    </row>
    <row r="104" spans="2:9" s="86" customFormat="1" ht="14.25">
      <c r="B104" s="83"/>
      <c r="C104" s="83"/>
      <c r="D104" s="83"/>
      <c r="E104" s="83"/>
      <c r="F104" s="83"/>
      <c r="G104" s="83"/>
      <c r="H104" s="83"/>
      <c r="I104" s="83"/>
    </row>
    <row r="105" spans="2:9" s="86" customFormat="1" ht="14.25">
      <c r="B105" s="83"/>
      <c r="C105" s="83"/>
      <c r="D105" s="83"/>
      <c r="E105" s="83"/>
      <c r="F105" s="83"/>
      <c r="G105" s="83"/>
      <c r="H105" s="83"/>
      <c r="I105" s="83"/>
    </row>
    <row r="106" spans="2:9" s="86" customFormat="1" ht="14.25">
      <c r="B106" s="83"/>
      <c r="C106" s="83"/>
      <c r="D106" s="83"/>
      <c r="E106" s="83"/>
      <c r="F106" s="83"/>
      <c r="G106" s="83"/>
      <c r="H106" s="83"/>
      <c r="I106" s="83"/>
    </row>
    <row r="107" spans="2:9" s="86" customFormat="1" ht="14.25">
      <c r="B107" s="83"/>
      <c r="C107" s="83"/>
      <c r="D107" s="83"/>
      <c r="E107" s="83"/>
      <c r="F107" s="83"/>
      <c r="G107" s="83"/>
      <c r="H107" s="83"/>
      <c r="I107" s="83"/>
    </row>
    <row r="108" spans="2:9" s="86" customFormat="1" ht="14.25">
      <c r="B108" s="83"/>
      <c r="C108" s="83"/>
      <c r="D108" s="83"/>
      <c r="E108" s="83"/>
      <c r="F108" s="83"/>
      <c r="G108" s="83"/>
      <c r="H108" s="83"/>
      <c r="I108" s="83"/>
    </row>
    <row r="109" spans="2:9" s="86" customFormat="1" ht="14.25">
      <c r="B109" s="83"/>
      <c r="C109" s="83"/>
      <c r="D109" s="83"/>
      <c r="E109" s="83"/>
      <c r="F109" s="83"/>
      <c r="G109" s="83"/>
      <c r="H109" s="83"/>
      <c r="I109" s="83"/>
    </row>
    <row r="110" spans="2:9" s="86" customFormat="1" ht="14.25">
      <c r="B110" s="83"/>
      <c r="C110" s="83"/>
      <c r="D110" s="83"/>
      <c r="E110" s="83"/>
      <c r="F110" s="83"/>
      <c r="G110" s="83"/>
      <c r="H110" s="83"/>
      <c r="I110" s="83"/>
    </row>
    <row r="111" spans="2:9" s="86" customFormat="1" ht="14.25">
      <c r="B111" s="83"/>
      <c r="C111" s="83"/>
      <c r="D111" s="83"/>
      <c r="E111" s="83"/>
      <c r="F111" s="83"/>
      <c r="G111" s="83"/>
      <c r="H111" s="83"/>
      <c r="I111" s="83"/>
    </row>
    <row r="112" spans="2:9" s="86" customFormat="1" ht="14.25">
      <c r="B112" s="83"/>
      <c r="C112" s="83"/>
      <c r="D112" s="83"/>
      <c r="E112" s="83"/>
      <c r="F112" s="83"/>
      <c r="G112" s="83"/>
      <c r="H112" s="83"/>
      <c r="I112" s="83"/>
    </row>
    <row r="113" spans="2:9" s="86" customFormat="1" ht="14.25">
      <c r="B113" s="83"/>
      <c r="C113" s="83"/>
      <c r="D113" s="83"/>
      <c r="E113" s="83"/>
      <c r="F113" s="83"/>
      <c r="G113" s="83"/>
      <c r="H113" s="83"/>
      <c r="I113" s="83"/>
    </row>
    <row r="114" spans="2:9" s="86" customFormat="1" ht="14.25">
      <c r="B114" s="83"/>
      <c r="C114" s="83"/>
      <c r="D114" s="83"/>
      <c r="E114" s="83"/>
      <c r="F114" s="83"/>
      <c r="G114" s="83"/>
      <c r="H114" s="83"/>
      <c r="I114" s="83"/>
    </row>
    <row r="115" spans="2:9" s="86" customFormat="1" ht="14.25">
      <c r="B115" s="83"/>
      <c r="C115" s="83"/>
      <c r="D115" s="83"/>
      <c r="E115" s="83"/>
      <c r="F115" s="83"/>
      <c r="G115" s="83"/>
      <c r="H115" s="83"/>
      <c r="I115" s="83"/>
    </row>
    <row r="116" spans="2:9" s="86" customFormat="1" ht="14.25">
      <c r="B116" s="83"/>
      <c r="C116" s="83"/>
      <c r="D116" s="83"/>
      <c r="E116" s="83"/>
      <c r="F116" s="83"/>
      <c r="G116" s="83"/>
      <c r="H116" s="83"/>
      <c r="I116" s="83"/>
    </row>
    <row r="117" spans="2:9" s="86" customFormat="1" ht="14.25">
      <c r="B117" s="83"/>
      <c r="C117" s="83"/>
      <c r="D117" s="83"/>
      <c r="E117" s="83"/>
      <c r="F117" s="83"/>
      <c r="G117" s="83"/>
      <c r="H117" s="83"/>
      <c r="I117" s="83"/>
    </row>
    <row r="118" spans="2:9" s="86" customFormat="1" ht="14.25">
      <c r="B118" s="83"/>
      <c r="C118" s="83"/>
      <c r="D118" s="83"/>
      <c r="E118" s="83"/>
      <c r="F118" s="83"/>
      <c r="G118" s="83"/>
      <c r="H118" s="83"/>
      <c r="I118" s="83"/>
    </row>
    <row r="119" spans="2:9" s="86" customFormat="1" ht="14.25">
      <c r="B119" s="83"/>
      <c r="C119" s="83"/>
      <c r="D119" s="83"/>
      <c r="E119" s="83"/>
      <c r="F119" s="83"/>
      <c r="G119" s="83"/>
      <c r="H119" s="83"/>
      <c r="I119" s="83"/>
    </row>
    <row r="120" spans="2:9" s="86" customFormat="1" ht="14.25">
      <c r="B120" s="83"/>
      <c r="C120" s="83"/>
      <c r="D120" s="83"/>
      <c r="E120" s="83"/>
      <c r="F120" s="83"/>
      <c r="G120" s="83"/>
      <c r="H120" s="83"/>
      <c r="I120" s="83"/>
    </row>
    <row r="121" spans="2:9" s="86" customFormat="1" ht="14.25">
      <c r="B121" s="83"/>
      <c r="C121" s="83"/>
      <c r="D121" s="83"/>
      <c r="E121" s="83"/>
      <c r="F121" s="83"/>
      <c r="G121" s="83"/>
      <c r="H121" s="83"/>
      <c r="I121" s="83"/>
    </row>
    <row r="122" spans="2:9" s="86" customFormat="1" ht="14.25">
      <c r="B122" s="83"/>
      <c r="C122" s="83"/>
      <c r="D122" s="83"/>
      <c r="E122" s="83"/>
      <c r="F122" s="83"/>
      <c r="G122" s="83"/>
      <c r="H122" s="83"/>
      <c r="I122" s="83"/>
    </row>
    <row r="123" spans="2:9" s="86" customFormat="1" ht="14.25">
      <c r="B123" s="83"/>
      <c r="C123" s="83"/>
      <c r="D123" s="83"/>
      <c r="E123" s="83"/>
      <c r="F123" s="83"/>
      <c r="G123" s="83"/>
      <c r="H123" s="83"/>
      <c r="I123" s="83"/>
    </row>
    <row r="124" spans="2:9" s="86" customFormat="1" ht="14.25">
      <c r="B124" s="83"/>
      <c r="C124" s="83"/>
      <c r="D124" s="83"/>
      <c r="E124" s="83"/>
      <c r="F124" s="83"/>
      <c r="G124" s="83"/>
      <c r="H124" s="83"/>
      <c r="I124" s="83"/>
    </row>
    <row r="125" spans="2:9" s="86" customFormat="1" ht="14.25">
      <c r="B125" s="83"/>
      <c r="C125" s="83"/>
      <c r="D125" s="83"/>
      <c r="E125" s="83"/>
      <c r="F125" s="83"/>
      <c r="G125" s="83"/>
      <c r="H125" s="62"/>
      <c r="I125" s="83"/>
    </row>
    <row r="126" spans="2:9" s="86" customFormat="1" ht="14.25">
      <c r="B126" s="83"/>
      <c r="C126" s="83"/>
      <c r="D126" s="83"/>
      <c r="E126" s="83"/>
      <c r="F126" s="83"/>
      <c r="G126" s="83"/>
      <c r="H126" s="62"/>
      <c r="I126" s="83"/>
    </row>
    <row r="127" spans="2:9" s="86" customFormat="1" ht="14.25">
      <c r="B127" s="83"/>
      <c r="C127" s="83"/>
      <c r="D127" s="83"/>
      <c r="E127" s="83"/>
      <c r="F127" s="83"/>
      <c r="G127" s="83"/>
      <c r="H127" s="62"/>
      <c r="I127" s="83"/>
    </row>
    <row r="128" spans="2:9" s="86" customFormat="1" ht="14.25">
      <c r="B128" s="83"/>
      <c r="C128" s="83"/>
      <c r="D128" s="83"/>
      <c r="E128" s="83"/>
      <c r="F128" s="83"/>
      <c r="G128" s="83"/>
      <c r="H128" s="62"/>
      <c r="I128" s="83"/>
    </row>
    <row r="129" spans="2:9" s="86" customFormat="1" ht="14.25">
      <c r="B129" s="83"/>
      <c r="C129" s="83"/>
      <c r="D129" s="83"/>
      <c r="E129" s="83"/>
      <c r="F129" s="83"/>
      <c r="G129" s="83"/>
      <c r="H129" s="62"/>
      <c r="I129" s="83"/>
    </row>
    <row r="130" spans="2:9" s="86" customFormat="1" ht="14.25">
      <c r="B130" s="83"/>
      <c r="C130" s="83"/>
      <c r="D130" s="83"/>
      <c r="E130" s="83"/>
      <c r="F130" s="83"/>
      <c r="G130" s="83"/>
      <c r="H130" s="62"/>
      <c r="I130" s="83"/>
    </row>
    <row r="131" spans="2:9" s="86" customFormat="1" ht="14.25">
      <c r="B131" s="83"/>
      <c r="C131" s="83"/>
      <c r="D131" s="83"/>
      <c r="E131" s="83"/>
      <c r="F131" s="83"/>
      <c r="G131" s="83"/>
      <c r="H131" s="62"/>
      <c r="I131" s="83"/>
    </row>
    <row r="132" spans="2:9" s="86" customFormat="1" ht="14.25">
      <c r="B132" s="83"/>
      <c r="C132" s="83"/>
      <c r="D132" s="83"/>
      <c r="E132" s="83"/>
      <c r="F132" s="83"/>
      <c r="G132" s="83"/>
      <c r="H132" s="62"/>
      <c r="I132" s="83"/>
    </row>
    <row r="133" spans="2:9" s="86" customFormat="1" ht="14.25">
      <c r="B133" s="83"/>
      <c r="C133" s="83"/>
      <c r="D133" s="83"/>
      <c r="E133" s="83"/>
      <c r="F133" s="83"/>
      <c r="G133" s="83"/>
      <c r="H133" s="62"/>
      <c r="I133" s="83"/>
    </row>
    <row r="134" spans="2:9" ht="14.25">
      <c r="B134" s="62"/>
      <c r="C134" s="62"/>
      <c r="D134" s="62"/>
      <c r="E134" s="62"/>
      <c r="F134" s="62"/>
      <c r="G134" s="62"/>
      <c r="H134" s="62"/>
      <c r="I134" s="62"/>
    </row>
    <row r="135" spans="2:9" ht="14.25">
      <c r="B135" s="62"/>
      <c r="C135" s="62"/>
      <c r="D135" s="62"/>
      <c r="E135" s="62"/>
      <c r="F135" s="62"/>
      <c r="G135" s="62"/>
      <c r="H135" s="62"/>
      <c r="I135" s="62"/>
    </row>
    <row r="136" spans="2:9" ht="14.25">
      <c r="B136" s="62"/>
      <c r="C136" s="62"/>
      <c r="D136" s="62"/>
      <c r="E136" s="62"/>
      <c r="F136" s="62"/>
      <c r="G136" s="62"/>
      <c r="H136" s="62"/>
      <c r="I136" s="62"/>
    </row>
    <row r="137" spans="2:9" ht="14.25">
      <c r="B137" s="62"/>
      <c r="C137" s="62"/>
      <c r="D137" s="62"/>
      <c r="E137" s="62"/>
      <c r="F137" s="62"/>
      <c r="G137" s="62"/>
      <c r="H137" s="62"/>
      <c r="I137" s="62"/>
    </row>
    <row r="138" spans="2:9" ht="14.25">
      <c r="B138" s="62"/>
      <c r="C138" s="62"/>
      <c r="D138" s="62"/>
      <c r="E138" s="62"/>
      <c r="F138" s="62"/>
      <c r="G138" s="62"/>
      <c r="H138" s="62"/>
      <c r="I138" s="62"/>
    </row>
    <row r="139" spans="2:9" ht="14.25">
      <c r="B139" s="62"/>
      <c r="C139" s="62"/>
      <c r="D139" s="62"/>
      <c r="E139" s="62"/>
      <c r="F139" s="62"/>
      <c r="G139" s="62"/>
      <c r="H139" s="62"/>
      <c r="I139" s="62"/>
    </row>
    <row r="140" spans="2:9" ht="14.25">
      <c r="B140" s="62"/>
      <c r="C140" s="62"/>
      <c r="D140" s="62"/>
      <c r="E140" s="62"/>
      <c r="F140" s="62"/>
      <c r="G140" s="62"/>
      <c r="H140" s="62"/>
      <c r="I140" s="62"/>
    </row>
    <row r="141" spans="2:9" ht="14.25">
      <c r="B141" s="62"/>
      <c r="C141" s="62"/>
      <c r="D141" s="62"/>
      <c r="E141" s="62"/>
      <c r="F141" s="62"/>
      <c r="G141" s="62"/>
      <c r="H141" s="62"/>
      <c r="I141" s="62"/>
    </row>
    <row r="142" spans="2:9" ht="14.25">
      <c r="B142" s="62"/>
      <c r="C142" s="62"/>
      <c r="D142" s="62"/>
      <c r="E142" s="62"/>
      <c r="F142" s="62"/>
      <c r="G142" s="62"/>
      <c r="H142" s="62"/>
      <c r="I142" s="62"/>
    </row>
    <row r="143" spans="2:9" ht="14.25">
      <c r="B143" s="62"/>
      <c r="C143" s="62"/>
      <c r="D143" s="62"/>
      <c r="E143" s="62"/>
      <c r="F143" s="62"/>
      <c r="G143" s="62"/>
      <c r="H143" s="162"/>
      <c r="I143" s="62"/>
    </row>
    <row r="144" spans="2:9" ht="14.25">
      <c r="B144" s="62"/>
      <c r="C144" s="62"/>
      <c r="D144" s="62"/>
      <c r="E144" s="62"/>
      <c r="F144" s="62"/>
      <c r="G144" s="62"/>
      <c r="I144" s="62"/>
    </row>
    <row r="145" spans="2:9" ht="14.25">
      <c r="B145" s="62"/>
      <c r="C145" s="62"/>
      <c r="D145" s="62"/>
      <c r="E145" s="62"/>
      <c r="F145" s="62"/>
      <c r="G145" s="62"/>
      <c r="I145" s="62"/>
    </row>
    <row r="146" spans="2:9" ht="14.25">
      <c r="B146" s="62"/>
      <c r="C146" s="62"/>
      <c r="D146" s="62"/>
      <c r="E146" s="62"/>
      <c r="F146" s="62"/>
      <c r="G146" s="62"/>
      <c r="I146" s="62"/>
    </row>
    <row r="147" spans="2:9" ht="14.25">
      <c r="B147" s="62"/>
      <c r="C147" s="62"/>
      <c r="D147" s="62"/>
      <c r="E147" s="62"/>
      <c r="F147" s="62"/>
      <c r="G147" s="62"/>
      <c r="I147" s="62"/>
    </row>
    <row r="148" spans="2:9" ht="14.25">
      <c r="B148" s="62"/>
      <c r="C148" s="62"/>
      <c r="D148" s="62"/>
      <c r="E148" s="62"/>
      <c r="F148" s="62"/>
      <c r="G148" s="62"/>
      <c r="I148" s="62"/>
    </row>
    <row r="149" spans="2:9" ht="14.25">
      <c r="B149" s="62"/>
      <c r="C149" s="62"/>
      <c r="D149" s="62"/>
      <c r="E149" s="62"/>
      <c r="F149" s="62"/>
      <c r="G149" s="62"/>
      <c r="I149" s="62"/>
    </row>
    <row r="150" spans="2:9" ht="14.25">
      <c r="B150" s="62"/>
      <c r="C150" s="62"/>
      <c r="D150" s="62"/>
      <c r="E150" s="62"/>
      <c r="F150" s="62"/>
      <c r="G150" s="62"/>
      <c r="I150" s="62"/>
    </row>
    <row r="151" spans="2:9" ht="14.25">
      <c r="B151" s="62"/>
      <c r="C151" s="62"/>
      <c r="D151" s="62"/>
      <c r="E151" s="62"/>
      <c r="F151" s="62"/>
      <c r="G151" s="62"/>
      <c r="I151" s="62"/>
    </row>
    <row r="152" spans="2:9" ht="14.25">
      <c r="B152" s="162"/>
      <c r="C152" s="162"/>
      <c r="D152" s="162"/>
      <c r="E152" s="162"/>
      <c r="F152" s="162"/>
      <c r="G152" s="162"/>
      <c r="I152" s="162"/>
    </row>
  </sheetData>
  <sheetProtection formatCells="0" formatColumns="0" formatRows="0" insertColumns="0" insertRows="0" insertHyperlinks="0" deleteColumns="0" deleteRows="0" sort="0" autoFilter="0" pivotTables="0"/>
  <mergeCells count="70">
    <mergeCell ref="B70:I70"/>
    <mergeCell ref="B72:I72"/>
    <mergeCell ref="B61:E61"/>
    <mergeCell ref="B62:E62"/>
    <mergeCell ref="B63:E63"/>
    <mergeCell ref="B59:E59"/>
    <mergeCell ref="B67:E67"/>
    <mergeCell ref="F59:G59"/>
    <mergeCell ref="H59:I59"/>
    <mergeCell ref="B60:I60"/>
    <mergeCell ref="B19:I19"/>
    <mergeCell ref="B25:I25"/>
    <mergeCell ref="B49:I49"/>
    <mergeCell ref="B23:I23"/>
    <mergeCell ref="B52:I52"/>
    <mergeCell ref="B27:E27"/>
    <mergeCell ref="B28:E28"/>
    <mergeCell ref="B29:E29"/>
    <mergeCell ref="B30:E30"/>
    <mergeCell ref="B31:E31"/>
    <mergeCell ref="B35:E35"/>
    <mergeCell ref="B39:E39"/>
    <mergeCell ref="B40:E40"/>
    <mergeCell ref="B41:E41"/>
    <mergeCell ref="B57:E57"/>
    <mergeCell ref="B46:E46"/>
    <mergeCell ref="B47:E47"/>
    <mergeCell ref="B48:E48"/>
    <mergeCell ref="B54:E54"/>
    <mergeCell ref="B55:E55"/>
    <mergeCell ref="B44:E44"/>
    <mergeCell ref="B53:E53"/>
    <mergeCell ref="B24:E24"/>
    <mergeCell ref="B38:E38"/>
    <mergeCell ref="B26:E26"/>
    <mergeCell ref="B33:E33"/>
    <mergeCell ref="B42:E42"/>
    <mergeCell ref="B34:E34"/>
    <mergeCell ref="B32:E32"/>
    <mergeCell ref="B45:E45"/>
    <mergeCell ref="B10:I10"/>
    <mergeCell ref="B12:I12"/>
    <mergeCell ref="B13:I13"/>
    <mergeCell ref="B20:E20"/>
    <mergeCell ref="B21:E21"/>
    <mergeCell ref="B14:I14"/>
    <mergeCell ref="B15:I15"/>
    <mergeCell ref="B17:I17"/>
    <mergeCell ref="H18:I18"/>
    <mergeCell ref="B18:E18"/>
    <mergeCell ref="B1:I1"/>
    <mergeCell ref="B2:I2"/>
    <mergeCell ref="B3:I3"/>
    <mergeCell ref="B4:I4"/>
    <mergeCell ref="B5:I5"/>
    <mergeCell ref="B11:I11"/>
    <mergeCell ref="B6:I6"/>
    <mergeCell ref="B7:I7"/>
    <mergeCell ref="B8:I8"/>
    <mergeCell ref="B9:I9"/>
    <mergeCell ref="B64:I64"/>
    <mergeCell ref="B22:E22"/>
    <mergeCell ref="B43:E43"/>
    <mergeCell ref="F18:G18"/>
    <mergeCell ref="B16:E16"/>
    <mergeCell ref="B37:E37"/>
    <mergeCell ref="B56:E56"/>
    <mergeCell ref="B36:E36"/>
    <mergeCell ref="B50:E50"/>
    <mergeCell ref="B51:E51"/>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68" min="1" max="8"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0" workbookViewId="0" topLeftCell="B1">
      <selection activeCell="G32" sqref="G32"/>
    </sheetView>
  </sheetViews>
  <sheetFormatPr defaultColWidth="9.140625" defaultRowHeight="15"/>
  <cols>
    <col min="1" max="1" width="9.140625" style="2" customWidth="1"/>
    <col min="2" max="3" width="49.710937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308" t="str">
        <f>"Action plan for "&amp;Introduction!B1</f>
        <v>Action plan for Bladder cancer: clinical audit</v>
      </c>
      <c r="C1" s="309"/>
      <c r="D1" s="309"/>
      <c r="E1" s="309"/>
      <c r="F1" s="309"/>
      <c r="G1" s="309"/>
    </row>
    <row r="2" spans="2:6" ht="15.75" thickBot="1">
      <c r="B2" s="105"/>
      <c r="C2" s="105"/>
      <c r="D2" s="105"/>
      <c r="E2" s="105"/>
      <c r="F2" s="105"/>
    </row>
    <row r="3" spans="2:7" ht="15.75" thickBot="1">
      <c r="B3" s="14" t="s">
        <v>43</v>
      </c>
      <c r="C3" s="26" t="s">
        <v>62</v>
      </c>
      <c r="D3" s="310" t="s">
        <v>63</v>
      </c>
      <c r="E3" s="311"/>
      <c r="F3" s="310" t="s">
        <v>64</v>
      </c>
      <c r="G3" s="311"/>
    </row>
    <row r="4" spans="2:7" ht="15" customHeight="1">
      <c r="B4" s="306"/>
      <c r="C4" s="307"/>
      <c r="D4" s="307"/>
      <c r="E4" s="307"/>
      <c r="F4" s="307"/>
      <c r="G4" s="307"/>
    </row>
    <row r="5" spans="2:7" ht="15" customHeight="1">
      <c r="B5" s="306" t="s">
        <v>121</v>
      </c>
      <c r="C5" s="307"/>
      <c r="D5" s="307"/>
      <c r="E5" s="307"/>
      <c r="F5" s="307"/>
      <c r="G5" s="307"/>
    </row>
    <row r="6" ht="15" thickBot="1"/>
    <row r="7" spans="2:7" ht="74.25" customHeight="1" thickBot="1">
      <c r="B7" s="17" t="s">
        <v>1</v>
      </c>
      <c r="C7" s="14" t="s">
        <v>14</v>
      </c>
      <c r="D7" s="14" t="s">
        <v>126</v>
      </c>
      <c r="E7" s="15" t="s">
        <v>12</v>
      </c>
      <c r="F7" s="16" t="s">
        <v>119</v>
      </c>
      <c r="G7" s="16" t="s">
        <v>127</v>
      </c>
    </row>
    <row r="8" spans="2:7" ht="15" customHeight="1" thickBot="1">
      <c r="B8" s="87"/>
      <c r="C8" s="26"/>
      <c r="D8" s="28"/>
      <c r="E8" s="26"/>
      <c r="F8" s="26"/>
      <c r="G8" s="26"/>
    </row>
    <row r="9" spans="2:7" ht="15" customHeight="1" thickBot="1">
      <c r="B9" s="87"/>
      <c r="C9" s="26"/>
      <c r="D9" s="28"/>
      <c r="E9" s="26"/>
      <c r="F9" s="26"/>
      <c r="G9" s="26"/>
    </row>
    <row r="10" spans="2:7" ht="15" customHeight="1" thickBot="1">
      <c r="B10" s="87"/>
      <c r="C10" s="26"/>
      <c r="D10" s="27"/>
      <c r="E10" s="26"/>
      <c r="F10" s="26"/>
      <c r="G10" s="26"/>
    </row>
    <row r="11" spans="2:7" ht="15" thickBot="1">
      <c r="B11" s="87"/>
      <c r="C11" s="26"/>
      <c r="D11" s="27"/>
      <c r="E11" s="26"/>
      <c r="F11" s="26"/>
      <c r="G11" s="26"/>
    </row>
    <row r="12" spans="2:7" ht="15" thickBot="1">
      <c r="B12" s="87"/>
      <c r="C12" s="26"/>
      <c r="D12" s="27"/>
      <c r="E12" s="26"/>
      <c r="F12" s="26"/>
      <c r="G12" s="26"/>
    </row>
    <row r="13" spans="2:7" ht="15" thickBot="1">
      <c r="B13" s="87"/>
      <c r="C13" s="26"/>
      <c r="D13" s="27"/>
      <c r="E13" s="26"/>
      <c r="F13" s="26"/>
      <c r="G13" s="26"/>
    </row>
    <row r="14" spans="2:7" ht="15" thickBot="1">
      <c r="B14" s="87"/>
      <c r="C14" s="26"/>
      <c r="D14" s="27"/>
      <c r="E14" s="26"/>
      <c r="F14" s="26"/>
      <c r="G14" s="26"/>
    </row>
    <row r="15" spans="2:7" ht="15" thickBot="1">
      <c r="B15" s="87"/>
      <c r="C15" s="26"/>
      <c r="D15" s="27"/>
      <c r="E15" s="26"/>
      <c r="F15" s="26"/>
      <c r="G15" s="26"/>
    </row>
    <row r="16" spans="2:7" ht="15" thickBot="1">
      <c r="B16" s="87"/>
      <c r="C16" s="26"/>
      <c r="D16" s="27"/>
      <c r="E16" s="26"/>
      <c r="F16" s="26"/>
      <c r="G16" s="26"/>
    </row>
    <row r="18" spans="2:7" ht="14.25">
      <c r="B18" s="288" t="s">
        <v>128</v>
      </c>
      <c r="C18" s="288"/>
      <c r="D18" s="288"/>
      <c r="E18" s="313" t="str">
        <f>'Hidden sheet'!B3</f>
        <v>Bladder cancer</v>
      </c>
      <c r="F18" s="313"/>
      <c r="G18" s="313"/>
    </row>
    <row r="20" spans="2:7" ht="15">
      <c r="B20" s="243" t="s">
        <v>103</v>
      </c>
      <c r="C20" s="312"/>
      <c r="D20" s="312"/>
      <c r="E20" s="312"/>
      <c r="F20" s="312"/>
      <c r="G20" s="312"/>
    </row>
    <row r="21" spans="2:7" ht="15">
      <c r="B21" s="102"/>
      <c r="C21" s="102"/>
      <c r="D21" s="102"/>
      <c r="E21" s="102"/>
      <c r="F21" s="102"/>
      <c r="G21" s="102"/>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NG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3"/>
</worksheet>
</file>

<file path=xl/worksheets/sheet8.xml><?xml version="1.0" encoding="utf-8"?>
<worksheet xmlns="http://schemas.openxmlformats.org/spreadsheetml/2006/main" xmlns:r="http://schemas.openxmlformats.org/officeDocument/2006/relationships">
  <dimension ref="B1:AZ95"/>
  <sheetViews>
    <sheetView showGridLines="0" zoomScale="80" zoomScaleNormal="80" zoomScalePageLayoutView="0" workbookViewId="0" topLeftCell="A1">
      <selection activeCell="A5" sqref="A5"/>
    </sheetView>
  </sheetViews>
  <sheetFormatPr defaultColWidth="9.140625" defaultRowHeight="15"/>
  <cols>
    <col min="1" max="1" width="9.140625" style="2" customWidth="1"/>
    <col min="2" max="2" width="13.421875" style="44" customWidth="1"/>
    <col min="3" max="3" width="9.140625" style="13" customWidth="1"/>
    <col min="4" max="4" width="15.00390625" style="2" customWidth="1"/>
    <col min="5" max="5" width="29.7109375" style="2" customWidth="1"/>
    <col min="6" max="6" width="31.00390625" style="2" customWidth="1"/>
    <col min="7" max="20" width="22.7109375" style="2" customWidth="1"/>
    <col min="21" max="21" width="22.7109375" style="2" hidden="1" customWidth="1"/>
    <col min="22" max="42" width="22.7109375" style="2" customWidth="1"/>
    <col min="43" max="43" width="24.8515625" style="2" customWidth="1"/>
    <col min="44" max="48" width="22.7109375" style="2" customWidth="1"/>
    <col min="49" max="49" width="44.7109375" style="2" customWidth="1"/>
    <col min="50" max="50" width="9.140625" style="2" customWidth="1"/>
    <col min="51" max="51" width="31.00390625" style="2" bestFit="1" customWidth="1"/>
    <col min="52" max="16384" width="9.140625" style="2" customWidth="1"/>
  </cols>
  <sheetData>
    <row r="1" spans="2:19" s="1" customFormat="1" ht="30" customHeight="1" thickBot="1">
      <c r="B1" s="118" t="str">
        <f>"Data collection for "&amp;Introduction!B1</f>
        <v>Data collection for Bladder cancer: clinical audit</v>
      </c>
      <c r="C1" s="118"/>
      <c r="D1" s="118"/>
      <c r="E1" s="118"/>
      <c r="F1" s="118"/>
      <c r="G1" s="118"/>
      <c r="H1" s="118"/>
      <c r="I1" s="118"/>
      <c r="J1" s="118"/>
      <c r="K1" s="118"/>
      <c r="M1" s="118"/>
      <c r="N1" s="195"/>
      <c r="O1" s="195"/>
      <c r="P1" s="195"/>
      <c r="Q1" s="195"/>
      <c r="R1" s="195"/>
      <c r="S1" s="195"/>
    </row>
    <row r="2" spans="2:48" s="1" customFormat="1" ht="15" customHeight="1" thickBot="1">
      <c r="B2" s="143"/>
      <c r="C2" s="143"/>
      <c r="D2" s="143"/>
      <c r="E2" s="143"/>
      <c r="F2" s="275" t="s">
        <v>174</v>
      </c>
      <c r="G2" s="245"/>
      <c r="H2" s="245"/>
      <c r="I2" s="245"/>
      <c r="J2" s="245"/>
      <c r="K2" s="245"/>
      <c r="L2" s="246"/>
      <c r="M2" s="251" t="s">
        <v>199</v>
      </c>
      <c r="N2" s="252"/>
      <c r="O2" s="252"/>
      <c r="P2" s="252"/>
      <c r="Q2" s="252"/>
      <c r="R2" s="252"/>
      <c r="S2" s="252"/>
      <c r="T2" s="252"/>
      <c r="U2" s="252"/>
      <c r="V2" s="252"/>
      <c r="W2" s="252"/>
      <c r="X2" s="252"/>
      <c r="Y2" s="253"/>
      <c r="Z2" s="268" t="s">
        <v>298</v>
      </c>
      <c r="AA2" s="269"/>
      <c r="AB2" s="270"/>
      <c r="AC2" s="257" t="s">
        <v>299</v>
      </c>
      <c r="AD2" s="258"/>
      <c r="AE2" s="258"/>
      <c r="AF2" s="258"/>
      <c r="AG2" s="259"/>
      <c r="AH2" s="268" t="s">
        <v>294</v>
      </c>
      <c r="AI2" s="276"/>
      <c r="AJ2" s="245"/>
      <c r="AK2" s="245"/>
      <c r="AL2" s="245"/>
      <c r="AM2" s="245"/>
      <c r="AN2" s="246"/>
      <c r="AO2" s="251" t="s">
        <v>198</v>
      </c>
      <c r="AP2" s="245"/>
      <c r="AQ2" s="277"/>
      <c r="AR2" s="244" t="s">
        <v>201</v>
      </c>
      <c r="AS2" s="245"/>
      <c r="AT2" s="245"/>
      <c r="AU2" s="245"/>
      <c r="AV2" s="246"/>
    </row>
    <row r="3" spans="2:49" s="46" customFormat="1" ht="13.5" thickBot="1">
      <c r="B3" s="59"/>
      <c r="C3" s="60"/>
      <c r="D3" s="59"/>
      <c r="E3" s="61"/>
      <c r="F3" s="126">
        <v>1</v>
      </c>
      <c r="G3" s="126">
        <v>2</v>
      </c>
      <c r="H3" s="126">
        <v>3</v>
      </c>
      <c r="I3" s="126">
        <v>4</v>
      </c>
      <c r="J3" s="126">
        <v>5</v>
      </c>
      <c r="K3" s="126">
        <v>6</v>
      </c>
      <c r="L3" s="126">
        <v>7</v>
      </c>
      <c r="M3" s="42">
        <v>8</v>
      </c>
      <c r="N3" s="42">
        <v>9</v>
      </c>
      <c r="O3" s="42">
        <v>10</v>
      </c>
      <c r="P3" s="42">
        <v>11</v>
      </c>
      <c r="Q3" s="42">
        <v>12</v>
      </c>
      <c r="R3" s="42">
        <v>13</v>
      </c>
      <c r="S3" s="42">
        <v>14</v>
      </c>
      <c r="T3" s="42">
        <v>15</v>
      </c>
      <c r="U3" s="42"/>
      <c r="V3" s="42">
        <v>16</v>
      </c>
      <c r="W3" s="42">
        <v>17</v>
      </c>
      <c r="X3" s="42">
        <v>18</v>
      </c>
      <c r="Y3" s="42">
        <v>19</v>
      </c>
      <c r="Z3" s="126">
        <v>20</v>
      </c>
      <c r="AA3" s="126">
        <v>21</v>
      </c>
      <c r="AB3" s="126">
        <v>22</v>
      </c>
      <c r="AC3" s="42">
        <v>23</v>
      </c>
      <c r="AD3" s="42">
        <v>24</v>
      </c>
      <c r="AE3" s="42">
        <v>25</v>
      </c>
      <c r="AF3" s="42">
        <v>26</v>
      </c>
      <c r="AG3" s="42">
        <v>27</v>
      </c>
      <c r="AH3" s="126">
        <v>28</v>
      </c>
      <c r="AI3" s="126">
        <v>29</v>
      </c>
      <c r="AJ3" s="126">
        <v>30</v>
      </c>
      <c r="AK3" s="126">
        <v>31</v>
      </c>
      <c r="AL3" s="126">
        <v>32</v>
      </c>
      <c r="AM3" s="126">
        <v>33</v>
      </c>
      <c r="AN3" s="126">
        <v>34</v>
      </c>
      <c r="AO3" s="42">
        <v>35</v>
      </c>
      <c r="AP3" s="42">
        <v>36</v>
      </c>
      <c r="AQ3" s="42">
        <v>37</v>
      </c>
      <c r="AR3" s="43">
        <v>38</v>
      </c>
      <c r="AS3" s="43">
        <v>39</v>
      </c>
      <c r="AT3" s="43">
        <v>40</v>
      </c>
      <c r="AU3" s="43">
        <v>41</v>
      </c>
      <c r="AV3" s="43">
        <v>42</v>
      </c>
      <c r="AW3" s="42">
        <v>43</v>
      </c>
    </row>
    <row r="4" spans="2:49" s="46" customFormat="1" ht="45" customHeight="1" thickBot="1">
      <c r="B4" s="59"/>
      <c r="C4" s="60"/>
      <c r="D4" s="59"/>
      <c r="E4" s="61"/>
      <c r="F4" s="249" t="s">
        <v>212</v>
      </c>
      <c r="G4" s="249" t="s">
        <v>258</v>
      </c>
      <c r="H4" s="249" t="s">
        <v>236</v>
      </c>
      <c r="I4" s="249" t="s">
        <v>239</v>
      </c>
      <c r="J4" s="249" t="s">
        <v>259</v>
      </c>
      <c r="K4" s="249" t="s">
        <v>260</v>
      </c>
      <c r="L4" s="249" t="s">
        <v>300</v>
      </c>
      <c r="M4" s="265" t="s">
        <v>187</v>
      </c>
      <c r="N4" s="266"/>
      <c r="O4" s="266"/>
      <c r="P4" s="266"/>
      <c r="Q4" s="266"/>
      <c r="R4" s="266"/>
      <c r="S4" s="266"/>
      <c r="T4" s="266"/>
      <c r="U4" s="266"/>
      <c r="V4" s="266"/>
      <c r="W4" s="266"/>
      <c r="X4" s="267"/>
      <c r="Y4" s="247" t="s">
        <v>268</v>
      </c>
      <c r="Z4" s="262" t="s">
        <v>297</v>
      </c>
      <c r="AA4" s="264"/>
      <c r="AB4" s="260" t="s">
        <v>228</v>
      </c>
      <c r="AC4" s="247" t="s">
        <v>231</v>
      </c>
      <c r="AD4" s="254" t="s">
        <v>293</v>
      </c>
      <c r="AE4" s="255"/>
      <c r="AF4" s="255"/>
      <c r="AG4" s="256"/>
      <c r="AH4" s="260" t="s">
        <v>241</v>
      </c>
      <c r="AI4" s="260" t="s">
        <v>314</v>
      </c>
      <c r="AJ4" s="260" t="s">
        <v>196</v>
      </c>
      <c r="AK4" s="196"/>
      <c r="AL4" s="262" t="s">
        <v>295</v>
      </c>
      <c r="AM4" s="263"/>
      <c r="AN4" s="264"/>
      <c r="AO4" s="247" t="s">
        <v>197</v>
      </c>
      <c r="AP4" s="247" t="s">
        <v>234</v>
      </c>
      <c r="AQ4" s="123"/>
      <c r="AR4" s="124"/>
      <c r="AS4" s="124"/>
      <c r="AT4" s="124"/>
      <c r="AU4" s="124"/>
      <c r="AV4" s="124"/>
      <c r="AW4" s="247" t="s">
        <v>232</v>
      </c>
    </row>
    <row r="5" spans="2:49" s="197" customFormat="1" ht="114.75" customHeight="1">
      <c r="B5" s="69" t="s">
        <v>15</v>
      </c>
      <c r="C5" s="68" t="s">
        <v>2</v>
      </c>
      <c r="D5" s="66" t="s">
        <v>3</v>
      </c>
      <c r="E5" s="67" t="s">
        <v>4</v>
      </c>
      <c r="F5" s="250"/>
      <c r="G5" s="250"/>
      <c r="H5" s="250"/>
      <c r="I5" s="250" t="s">
        <v>237</v>
      </c>
      <c r="J5" s="250"/>
      <c r="K5" s="250"/>
      <c r="L5" s="250"/>
      <c r="M5" s="125" t="s">
        <v>302</v>
      </c>
      <c r="N5" s="125" t="s">
        <v>303</v>
      </c>
      <c r="O5" s="125" t="s">
        <v>304</v>
      </c>
      <c r="P5" s="125" t="s">
        <v>305</v>
      </c>
      <c r="Q5" s="125" t="s">
        <v>306</v>
      </c>
      <c r="R5" s="125" t="s">
        <v>307</v>
      </c>
      <c r="S5" s="125" t="s">
        <v>321</v>
      </c>
      <c r="T5" s="125" t="s">
        <v>308</v>
      </c>
      <c r="U5" s="125"/>
      <c r="V5" s="125" t="s">
        <v>309</v>
      </c>
      <c r="W5" s="125" t="s">
        <v>310</v>
      </c>
      <c r="X5" s="125" t="s">
        <v>311</v>
      </c>
      <c r="Y5" s="278"/>
      <c r="Z5" s="128" t="s">
        <v>301</v>
      </c>
      <c r="AA5" s="128" t="s">
        <v>191</v>
      </c>
      <c r="AB5" s="261"/>
      <c r="AC5" s="248"/>
      <c r="AD5" s="125" t="s">
        <v>301</v>
      </c>
      <c r="AE5" s="125" t="s">
        <v>312</v>
      </c>
      <c r="AF5" s="125" t="s">
        <v>313</v>
      </c>
      <c r="AG5" s="125" t="s">
        <v>229</v>
      </c>
      <c r="AH5" s="261"/>
      <c r="AI5" s="261"/>
      <c r="AJ5" s="261"/>
      <c r="AK5" s="165" t="s">
        <v>244</v>
      </c>
      <c r="AL5" s="128" t="s">
        <v>315</v>
      </c>
      <c r="AM5" s="128" t="s">
        <v>316</v>
      </c>
      <c r="AN5" s="128" t="s">
        <v>229</v>
      </c>
      <c r="AO5" s="248"/>
      <c r="AP5" s="248"/>
      <c r="AQ5" s="125" t="s">
        <v>244</v>
      </c>
      <c r="AR5" s="142" t="s">
        <v>101</v>
      </c>
      <c r="AS5" s="142" t="s">
        <v>101</v>
      </c>
      <c r="AT5" s="142" t="s">
        <v>101</v>
      </c>
      <c r="AU5" s="142" t="s">
        <v>101</v>
      </c>
      <c r="AV5" s="142" t="s">
        <v>101</v>
      </c>
      <c r="AW5" s="248"/>
    </row>
    <row r="6" spans="2:49" s="197" customFormat="1" ht="66.75" customHeight="1" thickBot="1">
      <c r="B6" s="114"/>
      <c r="C6" s="64" t="s">
        <v>70</v>
      </c>
      <c r="D6" s="64" t="s">
        <v>102</v>
      </c>
      <c r="E6" s="65" t="s">
        <v>72</v>
      </c>
      <c r="F6" s="127" t="s">
        <v>182</v>
      </c>
      <c r="G6" s="127" t="s">
        <v>71</v>
      </c>
      <c r="H6" s="127" t="s">
        <v>71</v>
      </c>
      <c r="I6" s="127" t="s">
        <v>71</v>
      </c>
      <c r="J6" s="127" t="s">
        <v>261</v>
      </c>
      <c r="K6" s="127" t="s">
        <v>257</v>
      </c>
      <c r="L6" s="127" t="s">
        <v>71</v>
      </c>
      <c r="M6" s="73" t="s">
        <v>71</v>
      </c>
      <c r="N6" s="73" t="s">
        <v>71</v>
      </c>
      <c r="O6" s="73" t="s">
        <v>71</v>
      </c>
      <c r="P6" s="73" t="s">
        <v>71</v>
      </c>
      <c r="Q6" s="73" t="s">
        <v>71</v>
      </c>
      <c r="R6" s="73" t="s">
        <v>71</v>
      </c>
      <c r="S6" s="73" t="s">
        <v>71</v>
      </c>
      <c r="T6" s="73" t="s">
        <v>71</v>
      </c>
      <c r="U6" s="73"/>
      <c r="V6" s="73" t="s">
        <v>71</v>
      </c>
      <c r="W6" s="73" t="s">
        <v>71</v>
      </c>
      <c r="X6" s="73" t="s">
        <v>71</v>
      </c>
      <c r="Y6" s="73" t="s">
        <v>226</v>
      </c>
      <c r="Z6" s="127" t="s">
        <v>71</v>
      </c>
      <c r="AA6" s="127" t="s">
        <v>71</v>
      </c>
      <c r="AB6" s="127" t="s">
        <v>71</v>
      </c>
      <c r="AC6" s="73" t="s">
        <v>71</v>
      </c>
      <c r="AD6" s="73" t="s">
        <v>71</v>
      </c>
      <c r="AE6" s="73" t="s">
        <v>71</v>
      </c>
      <c r="AF6" s="73" t="s">
        <v>71</v>
      </c>
      <c r="AG6" s="73" t="s">
        <v>71</v>
      </c>
      <c r="AH6" s="127" t="s">
        <v>71</v>
      </c>
      <c r="AI6" s="127" t="s">
        <v>71</v>
      </c>
      <c r="AJ6" s="127" t="s">
        <v>71</v>
      </c>
      <c r="AK6" s="127" t="s">
        <v>245</v>
      </c>
      <c r="AL6" s="127" t="s">
        <v>71</v>
      </c>
      <c r="AM6" s="127" t="s">
        <v>71</v>
      </c>
      <c r="AN6" s="127" t="s">
        <v>71</v>
      </c>
      <c r="AO6" s="73" t="s">
        <v>204</v>
      </c>
      <c r="AP6" s="73" t="s">
        <v>205</v>
      </c>
      <c r="AQ6" s="73" t="s">
        <v>246</v>
      </c>
      <c r="AR6" s="116" t="s">
        <v>71</v>
      </c>
      <c r="AS6" s="116" t="s">
        <v>71</v>
      </c>
      <c r="AT6" s="116" t="s">
        <v>71</v>
      </c>
      <c r="AU6" s="116" t="s">
        <v>71</v>
      </c>
      <c r="AV6" s="116" t="s">
        <v>71</v>
      </c>
      <c r="AW6" s="73" t="s">
        <v>233</v>
      </c>
    </row>
    <row r="7" spans="2:52" s="44" customFormat="1" ht="30" customHeight="1" thickBot="1">
      <c r="B7" s="91">
        <v>1</v>
      </c>
      <c r="C7" s="89"/>
      <c r="D7" s="89"/>
      <c r="E7" s="89"/>
      <c r="F7" s="121"/>
      <c r="G7" s="89"/>
      <c r="H7" s="121"/>
      <c r="I7" s="121"/>
      <c r="J7" s="121"/>
      <c r="K7" s="183"/>
      <c r="L7" s="89"/>
      <c r="M7" s="89"/>
      <c r="N7" s="89"/>
      <c r="O7" s="89"/>
      <c r="P7" s="89"/>
      <c r="Q7" s="89"/>
      <c r="R7" s="89"/>
      <c r="S7" s="89"/>
      <c r="T7" s="89"/>
      <c r="U7" s="89">
        <f>IF(OR(O7="",P7="",Q7="",R7="",S7="",T7=""),"",IF(OR(O7="No",P7="No",Q7="No",R7="No",S7="No",T7="No"),"No",IF(AND(O7="Exception",P7="Exception",Q7="Exception",R7="Exception",S7="Exception",T7="Exception"),"Exception",IF(AND(O7="NA",P7="NA",Q7="NA",R7="NA",S7="NA",T7="NA"),"NA","Yes"))))</f>
      </c>
      <c r="V7" s="89"/>
      <c r="W7" s="89"/>
      <c r="X7" s="89"/>
      <c r="Y7" s="89"/>
      <c r="Z7" s="89"/>
      <c r="AA7" s="89"/>
      <c r="AB7" s="89"/>
      <c r="AC7" s="89"/>
      <c r="AD7" s="89"/>
      <c r="AE7" s="89"/>
      <c r="AF7" s="89"/>
      <c r="AG7" s="89"/>
      <c r="AH7" s="89"/>
      <c r="AI7" s="89"/>
      <c r="AJ7" s="89"/>
      <c r="AK7" s="89"/>
      <c r="AL7" s="89"/>
      <c r="AM7" s="89"/>
      <c r="AN7" s="89"/>
      <c r="AO7" s="89"/>
      <c r="AP7" s="89"/>
      <c r="AQ7" s="121"/>
      <c r="AR7" s="89"/>
      <c r="AS7" s="89"/>
      <c r="AT7" s="89"/>
      <c r="AU7" s="89"/>
      <c r="AV7" s="45"/>
      <c r="AW7" s="121"/>
      <c r="AY7" s="46" t="s">
        <v>47</v>
      </c>
      <c r="AZ7" s="47"/>
    </row>
    <row r="8" spans="2:52" s="44" customFormat="1" ht="30" customHeight="1" thickBot="1">
      <c r="B8" s="91">
        <v>2</v>
      </c>
      <c r="C8" s="89"/>
      <c r="D8" s="89"/>
      <c r="E8" s="89"/>
      <c r="F8" s="122"/>
      <c r="G8" s="90"/>
      <c r="H8" s="122"/>
      <c r="I8" s="122"/>
      <c r="J8" s="122"/>
      <c r="K8" s="122"/>
      <c r="L8" s="89"/>
      <c r="M8" s="89"/>
      <c r="N8" s="89"/>
      <c r="O8" s="89"/>
      <c r="P8" s="90"/>
      <c r="Q8" s="89"/>
      <c r="R8" s="89"/>
      <c r="S8" s="89"/>
      <c r="T8" s="89"/>
      <c r="U8" s="89">
        <f aca="true" t="shared" si="0" ref="U8:U47">IF(OR(O8="",P8="",Q8="",R8="",S8="",T8=""),"",IF(OR(O8="No",P8="No",Q8="No",R8="No",S8="No",T8="No"),"No",IF(AND(O8="Exception",P8="Exception",Q8="Exception",R8="Exception",S8="Exception",T8="Exception"),"Exception",IF(AND(O8="NA",P8="NA",Q8="NA",R8="NA",S8="NA",T8="NA"),"NA","Yes"))))</f>
      </c>
      <c r="V8" s="89"/>
      <c r="W8" s="90"/>
      <c r="X8" s="90"/>
      <c r="Y8" s="89"/>
      <c r="Z8" s="89"/>
      <c r="AA8" s="89"/>
      <c r="AB8" s="89"/>
      <c r="AC8" s="89"/>
      <c r="AD8" s="89"/>
      <c r="AE8" s="89"/>
      <c r="AF8" s="90"/>
      <c r="AG8" s="89"/>
      <c r="AH8" s="89"/>
      <c r="AI8" s="89"/>
      <c r="AJ8" s="89"/>
      <c r="AK8" s="89"/>
      <c r="AL8" s="89"/>
      <c r="AM8" s="89"/>
      <c r="AN8" s="89"/>
      <c r="AO8" s="89"/>
      <c r="AP8" s="89"/>
      <c r="AQ8" s="121"/>
      <c r="AR8" s="89"/>
      <c r="AS8" s="89"/>
      <c r="AT8" s="89"/>
      <c r="AU8" s="89"/>
      <c r="AV8" s="45"/>
      <c r="AW8" s="121"/>
      <c r="AY8" s="46"/>
      <c r="AZ8" s="48"/>
    </row>
    <row r="9" spans="2:52" s="44" customFormat="1" ht="30" customHeight="1" thickBot="1">
      <c r="B9" s="91">
        <v>3</v>
      </c>
      <c r="C9" s="89"/>
      <c r="D9" s="89"/>
      <c r="E9" s="89"/>
      <c r="F9" s="122"/>
      <c r="G9" s="90"/>
      <c r="H9" s="122"/>
      <c r="I9" s="122"/>
      <c r="J9" s="122"/>
      <c r="K9" s="122"/>
      <c r="L9" s="89"/>
      <c r="M9" s="89"/>
      <c r="N9" s="89"/>
      <c r="O9" s="89"/>
      <c r="P9" s="90"/>
      <c r="Q9" s="89"/>
      <c r="R9" s="89"/>
      <c r="S9" s="89"/>
      <c r="T9" s="89"/>
      <c r="U9" s="89">
        <f t="shared" si="0"/>
      </c>
      <c r="V9" s="89"/>
      <c r="W9" s="90"/>
      <c r="X9" s="90"/>
      <c r="Y9" s="89"/>
      <c r="Z9" s="89"/>
      <c r="AA9" s="89"/>
      <c r="AB9" s="89"/>
      <c r="AC9" s="89"/>
      <c r="AD9" s="89"/>
      <c r="AE9" s="89"/>
      <c r="AF9" s="90"/>
      <c r="AG9" s="89"/>
      <c r="AH9" s="89"/>
      <c r="AI9" s="89"/>
      <c r="AJ9" s="89"/>
      <c r="AK9" s="89"/>
      <c r="AL9" s="89"/>
      <c r="AM9" s="89"/>
      <c r="AN9" s="89"/>
      <c r="AO9" s="89"/>
      <c r="AP9" s="89"/>
      <c r="AQ9" s="121"/>
      <c r="AR9" s="89"/>
      <c r="AS9" s="89"/>
      <c r="AT9" s="89"/>
      <c r="AU9" s="89"/>
      <c r="AV9" s="45"/>
      <c r="AW9" s="121"/>
      <c r="AY9" s="96" t="s">
        <v>11</v>
      </c>
      <c r="AZ9" s="101" t="str">
        <f>MIN(Age)&amp;" - "&amp;MAX(Age)</f>
        <v>0 - 0</v>
      </c>
    </row>
    <row r="10" spans="2:52" s="44" customFormat="1" ht="30" customHeight="1" thickBot="1">
      <c r="B10" s="91">
        <v>4</v>
      </c>
      <c r="C10" s="89"/>
      <c r="D10" s="89"/>
      <c r="E10" s="89"/>
      <c r="F10" s="122"/>
      <c r="G10" s="90"/>
      <c r="H10" s="122"/>
      <c r="I10" s="122"/>
      <c r="J10" s="122"/>
      <c r="K10" s="122"/>
      <c r="L10" s="89"/>
      <c r="M10" s="89"/>
      <c r="N10" s="89"/>
      <c r="O10" s="89"/>
      <c r="P10" s="90"/>
      <c r="Q10" s="89"/>
      <c r="R10" s="89"/>
      <c r="S10" s="89"/>
      <c r="T10" s="89"/>
      <c r="U10" s="89">
        <f t="shared" si="0"/>
      </c>
      <c r="V10" s="89"/>
      <c r="W10" s="90"/>
      <c r="X10" s="90"/>
      <c r="Y10" s="89"/>
      <c r="Z10" s="89"/>
      <c r="AA10" s="89"/>
      <c r="AB10" s="89"/>
      <c r="AC10" s="89"/>
      <c r="AD10" s="89"/>
      <c r="AE10" s="89"/>
      <c r="AF10" s="90"/>
      <c r="AG10" s="89"/>
      <c r="AH10" s="89"/>
      <c r="AI10" s="89"/>
      <c r="AJ10" s="89"/>
      <c r="AK10" s="89"/>
      <c r="AL10" s="89"/>
      <c r="AM10" s="89"/>
      <c r="AN10" s="89"/>
      <c r="AO10" s="89"/>
      <c r="AP10" s="89"/>
      <c r="AQ10" s="121"/>
      <c r="AR10" s="89"/>
      <c r="AS10" s="89"/>
      <c r="AT10" s="89"/>
      <c r="AU10" s="89"/>
      <c r="AV10" s="45"/>
      <c r="AW10" s="121"/>
      <c r="AY10" s="97"/>
      <c r="AZ10" s="95"/>
    </row>
    <row r="11" spans="2:52" s="44" customFormat="1" ht="30" customHeight="1" thickBot="1">
      <c r="B11" s="91">
        <v>5</v>
      </c>
      <c r="C11" s="89"/>
      <c r="D11" s="89"/>
      <c r="E11" s="89"/>
      <c r="F11" s="122"/>
      <c r="G11" s="90"/>
      <c r="H11" s="122"/>
      <c r="I11" s="122"/>
      <c r="J11" s="122"/>
      <c r="K11" s="122"/>
      <c r="L11" s="89"/>
      <c r="M11" s="89"/>
      <c r="N11" s="89"/>
      <c r="O11" s="89"/>
      <c r="P11" s="90"/>
      <c r="Q11" s="89"/>
      <c r="R11" s="89"/>
      <c r="S11" s="89"/>
      <c r="T11" s="89"/>
      <c r="U11" s="89">
        <f t="shared" si="0"/>
      </c>
      <c r="V11" s="89"/>
      <c r="W11" s="90"/>
      <c r="X11" s="90"/>
      <c r="Y11" s="89"/>
      <c r="Z11" s="89"/>
      <c r="AA11" s="89"/>
      <c r="AB11" s="89"/>
      <c r="AC11" s="89"/>
      <c r="AD11" s="89"/>
      <c r="AE11" s="89"/>
      <c r="AF11" s="90"/>
      <c r="AG11" s="89"/>
      <c r="AH11" s="89"/>
      <c r="AI11" s="89"/>
      <c r="AJ11" s="89"/>
      <c r="AK11" s="89"/>
      <c r="AL11" s="89"/>
      <c r="AM11" s="89"/>
      <c r="AN11" s="89"/>
      <c r="AO11" s="89"/>
      <c r="AP11" s="89"/>
      <c r="AQ11" s="121"/>
      <c r="AR11" s="89"/>
      <c r="AS11" s="89"/>
      <c r="AT11" s="89"/>
      <c r="AU11" s="89"/>
      <c r="AV11" s="45"/>
      <c r="AW11" s="121"/>
      <c r="AY11" s="98" t="s">
        <v>9</v>
      </c>
      <c r="AZ11" s="101">
        <f>COUNTIF(Sex,"Male")</f>
        <v>0</v>
      </c>
    </row>
    <row r="12" spans="2:52" s="44" customFormat="1" ht="30" customHeight="1" thickBot="1">
      <c r="B12" s="91">
        <v>6</v>
      </c>
      <c r="C12" s="89"/>
      <c r="D12" s="89"/>
      <c r="E12" s="89"/>
      <c r="F12" s="122"/>
      <c r="G12" s="90"/>
      <c r="H12" s="122"/>
      <c r="I12" s="122"/>
      <c r="J12" s="122"/>
      <c r="K12" s="122"/>
      <c r="L12" s="89"/>
      <c r="M12" s="89"/>
      <c r="N12" s="89"/>
      <c r="O12" s="89"/>
      <c r="P12" s="90"/>
      <c r="Q12" s="89"/>
      <c r="R12" s="89"/>
      <c r="S12" s="89"/>
      <c r="T12" s="89"/>
      <c r="U12" s="89">
        <f t="shared" si="0"/>
      </c>
      <c r="V12" s="89"/>
      <c r="W12" s="90"/>
      <c r="X12" s="90"/>
      <c r="Y12" s="89"/>
      <c r="Z12" s="89"/>
      <c r="AA12" s="89"/>
      <c r="AB12" s="89"/>
      <c r="AC12" s="89"/>
      <c r="AD12" s="89"/>
      <c r="AE12" s="89"/>
      <c r="AF12" s="90"/>
      <c r="AG12" s="89"/>
      <c r="AH12" s="89"/>
      <c r="AI12" s="89"/>
      <c r="AJ12" s="89"/>
      <c r="AK12" s="89"/>
      <c r="AL12" s="89"/>
      <c r="AM12" s="89"/>
      <c r="AN12" s="89"/>
      <c r="AO12" s="89"/>
      <c r="AP12" s="89"/>
      <c r="AQ12" s="121"/>
      <c r="AR12" s="89"/>
      <c r="AS12" s="89"/>
      <c r="AT12" s="89"/>
      <c r="AU12" s="89"/>
      <c r="AV12" s="45"/>
      <c r="AW12" s="121"/>
      <c r="AY12" s="99" t="s">
        <v>10</v>
      </c>
      <c r="AZ12" s="101">
        <f>COUNTIF(Sex,"Female")</f>
        <v>0</v>
      </c>
    </row>
    <row r="13" spans="2:52" s="44" customFormat="1" ht="30" customHeight="1" thickBot="1">
      <c r="B13" s="91">
        <v>7</v>
      </c>
      <c r="C13" s="89"/>
      <c r="D13" s="89"/>
      <c r="E13" s="89"/>
      <c r="F13" s="122"/>
      <c r="G13" s="90"/>
      <c r="H13" s="122"/>
      <c r="I13" s="122"/>
      <c r="J13" s="122"/>
      <c r="K13" s="122"/>
      <c r="L13" s="89"/>
      <c r="M13" s="89"/>
      <c r="N13" s="89"/>
      <c r="O13" s="89"/>
      <c r="P13" s="90"/>
      <c r="Q13" s="89"/>
      <c r="R13" s="89"/>
      <c r="S13" s="89"/>
      <c r="T13" s="89"/>
      <c r="U13" s="89">
        <f t="shared" si="0"/>
      </c>
      <c r="V13" s="89"/>
      <c r="W13" s="90"/>
      <c r="X13" s="90"/>
      <c r="Y13" s="89"/>
      <c r="Z13" s="89"/>
      <c r="AA13" s="89"/>
      <c r="AB13" s="89"/>
      <c r="AC13" s="89"/>
      <c r="AD13" s="89"/>
      <c r="AE13" s="89"/>
      <c r="AF13" s="90"/>
      <c r="AG13" s="89"/>
      <c r="AH13" s="89"/>
      <c r="AI13" s="89"/>
      <c r="AJ13" s="89"/>
      <c r="AK13" s="89"/>
      <c r="AL13" s="89"/>
      <c r="AM13" s="89"/>
      <c r="AN13" s="89"/>
      <c r="AO13" s="89"/>
      <c r="AP13" s="89"/>
      <c r="AQ13" s="121"/>
      <c r="AR13" s="89"/>
      <c r="AS13" s="89"/>
      <c r="AT13" s="89"/>
      <c r="AU13" s="89"/>
      <c r="AV13" s="45"/>
      <c r="AW13" s="121"/>
      <c r="AY13" s="100"/>
      <c r="AZ13" s="95"/>
    </row>
    <row r="14" spans="2:52" s="44" customFormat="1" ht="30" customHeight="1" thickBot="1">
      <c r="B14" s="91">
        <v>8</v>
      </c>
      <c r="C14" s="89"/>
      <c r="D14" s="89"/>
      <c r="E14" s="89"/>
      <c r="F14" s="122"/>
      <c r="G14" s="90"/>
      <c r="H14" s="122"/>
      <c r="I14" s="122"/>
      <c r="J14" s="122"/>
      <c r="K14" s="122"/>
      <c r="L14" s="89"/>
      <c r="M14" s="89"/>
      <c r="N14" s="89"/>
      <c r="O14" s="89"/>
      <c r="P14" s="90"/>
      <c r="Q14" s="89"/>
      <c r="R14" s="89"/>
      <c r="S14" s="89"/>
      <c r="T14" s="89"/>
      <c r="U14" s="89">
        <f t="shared" si="0"/>
      </c>
      <c r="V14" s="89"/>
      <c r="W14" s="90"/>
      <c r="X14" s="90"/>
      <c r="Y14" s="89"/>
      <c r="Z14" s="89"/>
      <c r="AA14" s="89"/>
      <c r="AB14" s="89"/>
      <c r="AC14" s="89"/>
      <c r="AD14" s="89"/>
      <c r="AE14" s="89"/>
      <c r="AF14" s="90"/>
      <c r="AG14" s="89"/>
      <c r="AH14" s="89"/>
      <c r="AI14" s="89"/>
      <c r="AJ14" s="89"/>
      <c r="AK14" s="89"/>
      <c r="AL14" s="89"/>
      <c r="AM14" s="89"/>
      <c r="AN14" s="89"/>
      <c r="AO14" s="89"/>
      <c r="AP14" s="89"/>
      <c r="AQ14" s="121"/>
      <c r="AR14" s="89"/>
      <c r="AS14" s="89"/>
      <c r="AT14" s="89"/>
      <c r="AU14" s="89"/>
      <c r="AV14" s="45"/>
      <c r="AW14" s="121"/>
      <c r="AY14" s="99" t="s">
        <v>25</v>
      </c>
      <c r="AZ14" s="101">
        <f>COUNTIF(Ethnicity,"White British")</f>
        <v>0</v>
      </c>
    </row>
    <row r="15" spans="2:52" s="44" customFormat="1" ht="30" customHeight="1" thickBot="1">
      <c r="B15" s="91">
        <v>9</v>
      </c>
      <c r="C15" s="89"/>
      <c r="D15" s="89"/>
      <c r="E15" s="89"/>
      <c r="F15" s="122"/>
      <c r="G15" s="90"/>
      <c r="H15" s="122"/>
      <c r="I15" s="122"/>
      <c r="J15" s="122"/>
      <c r="K15" s="122"/>
      <c r="L15" s="89"/>
      <c r="M15" s="89"/>
      <c r="N15" s="89"/>
      <c r="O15" s="89"/>
      <c r="P15" s="90"/>
      <c r="Q15" s="89"/>
      <c r="R15" s="89"/>
      <c r="S15" s="89"/>
      <c r="T15" s="89"/>
      <c r="U15" s="89">
        <f t="shared" si="0"/>
      </c>
      <c r="V15" s="89"/>
      <c r="W15" s="90"/>
      <c r="X15" s="90"/>
      <c r="Y15" s="89"/>
      <c r="Z15" s="89"/>
      <c r="AA15" s="89"/>
      <c r="AB15" s="89"/>
      <c r="AC15" s="89"/>
      <c r="AD15" s="89"/>
      <c r="AE15" s="89"/>
      <c r="AF15" s="90"/>
      <c r="AG15" s="89"/>
      <c r="AH15" s="89"/>
      <c r="AI15" s="89"/>
      <c r="AJ15" s="89"/>
      <c r="AK15" s="89"/>
      <c r="AL15" s="89"/>
      <c r="AM15" s="89"/>
      <c r="AN15" s="89"/>
      <c r="AO15" s="89"/>
      <c r="AP15" s="89"/>
      <c r="AQ15" s="121"/>
      <c r="AR15" s="89"/>
      <c r="AS15" s="89"/>
      <c r="AT15" s="89"/>
      <c r="AU15" s="89"/>
      <c r="AV15" s="45"/>
      <c r="AW15" s="121"/>
      <c r="AY15" s="99" t="s">
        <v>26</v>
      </c>
      <c r="AZ15" s="101">
        <f>COUNTIF(Ethnicity,"White Irish")</f>
        <v>0</v>
      </c>
    </row>
    <row r="16" spans="2:52" s="44" customFormat="1" ht="30" customHeight="1" thickBot="1">
      <c r="B16" s="91">
        <v>10</v>
      </c>
      <c r="C16" s="89"/>
      <c r="D16" s="89"/>
      <c r="E16" s="89"/>
      <c r="F16" s="122"/>
      <c r="G16" s="90"/>
      <c r="H16" s="122"/>
      <c r="I16" s="122"/>
      <c r="J16" s="122"/>
      <c r="K16" s="122"/>
      <c r="L16" s="89"/>
      <c r="M16" s="89"/>
      <c r="N16" s="89"/>
      <c r="O16" s="89"/>
      <c r="P16" s="90"/>
      <c r="Q16" s="89"/>
      <c r="R16" s="89"/>
      <c r="S16" s="89"/>
      <c r="T16" s="89"/>
      <c r="U16" s="89">
        <f t="shared" si="0"/>
      </c>
      <c r="V16" s="89"/>
      <c r="W16" s="90"/>
      <c r="X16" s="90"/>
      <c r="Y16" s="89"/>
      <c r="Z16" s="89"/>
      <c r="AA16" s="89"/>
      <c r="AB16" s="89"/>
      <c r="AC16" s="89"/>
      <c r="AD16" s="89"/>
      <c r="AE16" s="89"/>
      <c r="AF16" s="90"/>
      <c r="AG16" s="89"/>
      <c r="AH16" s="89"/>
      <c r="AI16" s="89"/>
      <c r="AJ16" s="89"/>
      <c r="AK16" s="89"/>
      <c r="AL16" s="89"/>
      <c r="AM16" s="89"/>
      <c r="AN16" s="89"/>
      <c r="AO16" s="89"/>
      <c r="AP16" s="89"/>
      <c r="AQ16" s="121"/>
      <c r="AR16" s="89"/>
      <c r="AS16" s="89"/>
      <c r="AT16" s="89"/>
      <c r="AU16" s="89"/>
      <c r="AV16" s="45"/>
      <c r="AW16" s="121"/>
      <c r="AY16" s="99" t="s">
        <v>37</v>
      </c>
      <c r="AZ16" s="101">
        <f>COUNTIF(Ethnicity,"Any other white background")</f>
        <v>0</v>
      </c>
    </row>
    <row r="17" spans="2:52" s="44" customFormat="1" ht="30" customHeight="1" thickBot="1">
      <c r="B17" s="91">
        <v>11</v>
      </c>
      <c r="C17" s="89"/>
      <c r="D17" s="89"/>
      <c r="E17" s="89"/>
      <c r="F17" s="122"/>
      <c r="G17" s="90"/>
      <c r="H17" s="122"/>
      <c r="I17" s="122"/>
      <c r="J17" s="122"/>
      <c r="K17" s="122"/>
      <c r="L17" s="89"/>
      <c r="M17" s="89"/>
      <c r="N17" s="89"/>
      <c r="O17" s="89"/>
      <c r="P17" s="90"/>
      <c r="Q17" s="89"/>
      <c r="R17" s="89"/>
      <c r="S17" s="89"/>
      <c r="T17" s="89"/>
      <c r="U17" s="89">
        <f t="shared" si="0"/>
      </c>
      <c r="V17" s="89"/>
      <c r="W17" s="90"/>
      <c r="X17" s="90"/>
      <c r="Y17" s="89"/>
      <c r="Z17" s="89"/>
      <c r="AA17" s="89"/>
      <c r="AB17" s="89"/>
      <c r="AC17" s="89"/>
      <c r="AD17" s="89"/>
      <c r="AE17" s="89"/>
      <c r="AF17" s="90"/>
      <c r="AG17" s="89"/>
      <c r="AH17" s="89"/>
      <c r="AI17" s="89"/>
      <c r="AJ17" s="89"/>
      <c r="AK17" s="89"/>
      <c r="AL17" s="89"/>
      <c r="AM17" s="89"/>
      <c r="AN17" s="89"/>
      <c r="AO17" s="89"/>
      <c r="AP17" s="89"/>
      <c r="AQ17" s="121"/>
      <c r="AR17" s="89"/>
      <c r="AS17" s="89"/>
      <c r="AT17" s="89"/>
      <c r="AU17" s="89"/>
      <c r="AV17" s="45"/>
      <c r="AW17" s="121"/>
      <c r="AY17" s="99" t="s">
        <v>33</v>
      </c>
      <c r="AZ17" s="101">
        <f>COUNTIF(Ethnicity,"Mixed: White and black Caribbean")</f>
        <v>0</v>
      </c>
    </row>
    <row r="18" spans="2:52" s="44" customFormat="1" ht="30" customHeight="1" thickBot="1">
      <c r="B18" s="91">
        <v>12</v>
      </c>
      <c r="C18" s="89"/>
      <c r="D18" s="89"/>
      <c r="E18" s="89"/>
      <c r="F18" s="121"/>
      <c r="G18" s="89"/>
      <c r="H18" s="121"/>
      <c r="I18" s="121"/>
      <c r="J18" s="121"/>
      <c r="K18" s="121"/>
      <c r="L18" s="89"/>
      <c r="M18" s="89"/>
      <c r="N18" s="89"/>
      <c r="O18" s="89"/>
      <c r="P18" s="89"/>
      <c r="Q18" s="89"/>
      <c r="R18" s="89"/>
      <c r="S18" s="89"/>
      <c r="T18" s="89"/>
      <c r="U18" s="89">
        <f t="shared" si="0"/>
      </c>
      <c r="V18" s="89"/>
      <c r="W18" s="89"/>
      <c r="X18" s="89"/>
      <c r="Y18" s="89"/>
      <c r="Z18" s="89"/>
      <c r="AA18" s="89"/>
      <c r="AB18" s="89"/>
      <c r="AC18" s="89"/>
      <c r="AD18" s="89"/>
      <c r="AE18" s="89"/>
      <c r="AF18" s="89"/>
      <c r="AG18" s="89"/>
      <c r="AH18" s="89"/>
      <c r="AI18" s="89"/>
      <c r="AJ18" s="89"/>
      <c r="AK18" s="89"/>
      <c r="AL18" s="89"/>
      <c r="AM18" s="89"/>
      <c r="AN18" s="89"/>
      <c r="AO18" s="89"/>
      <c r="AP18" s="89"/>
      <c r="AQ18" s="121"/>
      <c r="AR18" s="89"/>
      <c r="AS18" s="89"/>
      <c r="AT18" s="89"/>
      <c r="AU18" s="89"/>
      <c r="AV18" s="45"/>
      <c r="AW18" s="121"/>
      <c r="AY18" s="99" t="s">
        <v>34</v>
      </c>
      <c r="AZ18" s="101">
        <f>COUNTIF(Ethnicity,"Mixed: White and black African")</f>
        <v>0</v>
      </c>
    </row>
    <row r="19" spans="2:52" s="44" customFormat="1" ht="30" customHeight="1" thickBot="1">
      <c r="B19" s="91">
        <v>13</v>
      </c>
      <c r="C19" s="89"/>
      <c r="D19" s="89"/>
      <c r="E19" s="89"/>
      <c r="F19" s="121"/>
      <c r="G19" s="89"/>
      <c r="H19" s="121"/>
      <c r="I19" s="121"/>
      <c r="J19" s="121"/>
      <c r="K19" s="121"/>
      <c r="L19" s="89"/>
      <c r="M19" s="89"/>
      <c r="N19" s="89"/>
      <c r="O19" s="89"/>
      <c r="P19" s="89"/>
      <c r="Q19" s="89"/>
      <c r="R19" s="89"/>
      <c r="S19" s="89"/>
      <c r="T19" s="89"/>
      <c r="U19" s="89">
        <f t="shared" si="0"/>
      </c>
      <c r="V19" s="89"/>
      <c r="W19" s="89"/>
      <c r="X19" s="89"/>
      <c r="Y19" s="89"/>
      <c r="Z19" s="89"/>
      <c r="AA19" s="89"/>
      <c r="AB19" s="89"/>
      <c r="AC19" s="89"/>
      <c r="AD19" s="89"/>
      <c r="AE19" s="89"/>
      <c r="AF19" s="89"/>
      <c r="AG19" s="89"/>
      <c r="AH19" s="89"/>
      <c r="AI19" s="89"/>
      <c r="AJ19" s="89"/>
      <c r="AK19" s="89"/>
      <c r="AL19" s="89"/>
      <c r="AM19" s="89"/>
      <c r="AN19" s="89"/>
      <c r="AO19" s="89"/>
      <c r="AP19" s="89"/>
      <c r="AQ19" s="121"/>
      <c r="AR19" s="89"/>
      <c r="AS19" s="89"/>
      <c r="AT19" s="89"/>
      <c r="AU19" s="89"/>
      <c r="AV19" s="45"/>
      <c r="AW19" s="121"/>
      <c r="AY19" s="99" t="s">
        <v>27</v>
      </c>
      <c r="AZ19" s="101">
        <f>COUNTIF(Ethnicity,"Mixed: White and Asian")</f>
        <v>0</v>
      </c>
    </row>
    <row r="20" spans="2:52" s="44" customFormat="1" ht="30" customHeight="1" thickBot="1">
      <c r="B20" s="91">
        <v>14</v>
      </c>
      <c r="C20" s="89"/>
      <c r="D20" s="89"/>
      <c r="E20" s="89"/>
      <c r="F20" s="121"/>
      <c r="G20" s="89"/>
      <c r="H20" s="121"/>
      <c r="I20" s="121"/>
      <c r="J20" s="121"/>
      <c r="K20" s="121"/>
      <c r="L20" s="89"/>
      <c r="M20" s="89"/>
      <c r="N20" s="89"/>
      <c r="O20" s="89"/>
      <c r="P20" s="89"/>
      <c r="Q20" s="89"/>
      <c r="R20" s="89"/>
      <c r="S20" s="89"/>
      <c r="T20" s="89"/>
      <c r="U20" s="89">
        <f t="shared" si="0"/>
      </c>
      <c r="V20" s="89"/>
      <c r="W20" s="89"/>
      <c r="X20" s="89"/>
      <c r="Y20" s="89"/>
      <c r="Z20" s="89"/>
      <c r="AA20" s="89"/>
      <c r="AB20" s="89"/>
      <c r="AC20" s="89"/>
      <c r="AD20" s="89"/>
      <c r="AE20" s="89"/>
      <c r="AF20" s="89"/>
      <c r="AG20" s="89"/>
      <c r="AH20" s="89"/>
      <c r="AI20" s="89"/>
      <c r="AJ20" s="89"/>
      <c r="AK20" s="89"/>
      <c r="AL20" s="89"/>
      <c r="AM20" s="89"/>
      <c r="AN20" s="89"/>
      <c r="AO20" s="89"/>
      <c r="AP20" s="89"/>
      <c r="AQ20" s="121"/>
      <c r="AR20" s="89"/>
      <c r="AS20" s="89"/>
      <c r="AT20" s="89"/>
      <c r="AU20" s="89"/>
      <c r="AV20" s="45"/>
      <c r="AW20" s="121"/>
      <c r="AY20" s="99" t="s">
        <v>38</v>
      </c>
      <c r="AZ20" s="101">
        <f>COUNTIF(Ethnicity,"Any other mixed background")</f>
        <v>0</v>
      </c>
    </row>
    <row r="21" spans="2:52" s="44" customFormat="1" ht="30" customHeight="1" thickBot="1">
      <c r="B21" s="91">
        <v>15</v>
      </c>
      <c r="C21" s="89"/>
      <c r="D21" s="89"/>
      <c r="E21" s="89"/>
      <c r="F21" s="121"/>
      <c r="G21" s="89"/>
      <c r="H21" s="121"/>
      <c r="I21" s="121"/>
      <c r="J21" s="121"/>
      <c r="K21" s="121"/>
      <c r="L21" s="89"/>
      <c r="M21" s="89"/>
      <c r="N21" s="89"/>
      <c r="O21" s="89"/>
      <c r="P21" s="89"/>
      <c r="Q21" s="89"/>
      <c r="R21" s="89"/>
      <c r="S21" s="89"/>
      <c r="T21" s="89"/>
      <c r="U21" s="89">
        <f t="shared" si="0"/>
      </c>
      <c r="V21" s="89"/>
      <c r="W21" s="89"/>
      <c r="X21" s="89"/>
      <c r="Y21" s="89"/>
      <c r="Z21" s="89"/>
      <c r="AA21" s="89"/>
      <c r="AB21" s="89"/>
      <c r="AC21" s="89"/>
      <c r="AD21" s="89"/>
      <c r="AE21" s="89"/>
      <c r="AF21" s="89"/>
      <c r="AG21" s="89"/>
      <c r="AH21" s="89"/>
      <c r="AI21" s="89"/>
      <c r="AJ21" s="89"/>
      <c r="AK21" s="89"/>
      <c r="AL21" s="89"/>
      <c r="AM21" s="89"/>
      <c r="AN21" s="89"/>
      <c r="AO21" s="89"/>
      <c r="AP21" s="89"/>
      <c r="AQ21" s="121"/>
      <c r="AR21" s="89"/>
      <c r="AS21" s="89"/>
      <c r="AT21" s="89"/>
      <c r="AU21" s="89"/>
      <c r="AV21" s="45"/>
      <c r="AW21" s="121"/>
      <c r="AY21" s="99" t="s">
        <v>28</v>
      </c>
      <c r="AZ21" s="101">
        <f>COUNTIF(Ethnicity,"Asian or Asian British: Indian")</f>
        <v>0</v>
      </c>
    </row>
    <row r="22" spans="2:52" s="44" customFormat="1" ht="30" customHeight="1" thickBot="1">
      <c r="B22" s="91">
        <v>16</v>
      </c>
      <c r="C22" s="89"/>
      <c r="D22" s="89"/>
      <c r="E22" s="89"/>
      <c r="F22" s="121"/>
      <c r="G22" s="89"/>
      <c r="H22" s="121"/>
      <c r="I22" s="121"/>
      <c r="J22" s="121"/>
      <c r="K22" s="121"/>
      <c r="L22" s="89"/>
      <c r="M22" s="89"/>
      <c r="N22" s="89"/>
      <c r="O22" s="89"/>
      <c r="P22" s="89"/>
      <c r="Q22" s="89"/>
      <c r="R22" s="89"/>
      <c r="S22" s="89"/>
      <c r="T22" s="89"/>
      <c r="U22" s="89">
        <f t="shared" si="0"/>
      </c>
      <c r="V22" s="89"/>
      <c r="W22" s="89"/>
      <c r="X22" s="89"/>
      <c r="Y22" s="89"/>
      <c r="Z22" s="89"/>
      <c r="AA22" s="89"/>
      <c r="AB22" s="89"/>
      <c r="AC22" s="89"/>
      <c r="AD22" s="89"/>
      <c r="AE22" s="89"/>
      <c r="AF22" s="89"/>
      <c r="AG22" s="89"/>
      <c r="AH22" s="89"/>
      <c r="AI22" s="89"/>
      <c r="AJ22" s="89"/>
      <c r="AK22" s="89"/>
      <c r="AL22" s="89"/>
      <c r="AM22" s="89"/>
      <c r="AN22" s="89"/>
      <c r="AO22" s="89"/>
      <c r="AP22" s="89"/>
      <c r="AQ22" s="121"/>
      <c r="AR22" s="89"/>
      <c r="AS22" s="89"/>
      <c r="AT22" s="89"/>
      <c r="AU22" s="89"/>
      <c r="AV22" s="45"/>
      <c r="AW22" s="121"/>
      <c r="AY22" s="99" t="s">
        <v>29</v>
      </c>
      <c r="AZ22" s="101">
        <f>COUNTIF(Ethnicity,"Asian or Asian British: Pakistani")</f>
        <v>0</v>
      </c>
    </row>
    <row r="23" spans="2:52" s="44" customFormat="1" ht="30" customHeight="1" thickBot="1">
      <c r="B23" s="91">
        <v>17</v>
      </c>
      <c r="C23" s="89"/>
      <c r="D23" s="89"/>
      <c r="E23" s="89"/>
      <c r="F23" s="121"/>
      <c r="G23" s="89"/>
      <c r="H23" s="121"/>
      <c r="I23" s="121"/>
      <c r="J23" s="121"/>
      <c r="K23" s="121"/>
      <c r="L23" s="89"/>
      <c r="M23" s="89"/>
      <c r="N23" s="89"/>
      <c r="O23" s="89"/>
      <c r="P23" s="89"/>
      <c r="Q23" s="89"/>
      <c r="R23" s="89"/>
      <c r="S23" s="89"/>
      <c r="T23" s="89"/>
      <c r="U23" s="89">
        <f t="shared" si="0"/>
      </c>
      <c r="V23" s="89"/>
      <c r="W23" s="89"/>
      <c r="X23" s="89"/>
      <c r="Y23" s="89"/>
      <c r="Z23" s="89"/>
      <c r="AA23" s="89"/>
      <c r="AB23" s="89"/>
      <c r="AC23" s="89"/>
      <c r="AD23" s="89"/>
      <c r="AE23" s="89"/>
      <c r="AF23" s="89"/>
      <c r="AG23" s="89"/>
      <c r="AH23" s="89"/>
      <c r="AI23" s="89"/>
      <c r="AJ23" s="89"/>
      <c r="AK23" s="89"/>
      <c r="AL23" s="89"/>
      <c r="AM23" s="89"/>
      <c r="AN23" s="89"/>
      <c r="AO23" s="89"/>
      <c r="AP23" s="89"/>
      <c r="AQ23" s="121"/>
      <c r="AR23" s="89"/>
      <c r="AS23" s="89"/>
      <c r="AT23" s="89"/>
      <c r="AU23" s="89"/>
      <c r="AV23" s="45"/>
      <c r="AW23" s="121"/>
      <c r="AY23" s="99" t="s">
        <v>30</v>
      </c>
      <c r="AZ23" s="101">
        <f>COUNTIF(Ethnicity,"Asian or Asian British: Bangladeshi")</f>
        <v>0</v>
      </c>
    </row>
    <row r="24" spans="2:52" s="44" customFormat="1" ht="30" customHeight="1" thickBot="1">
      <c r="B24" s="91">
        <v>18</v>
      </c>
      <c r="C24" s="89"/>
      <c r="D24" s="89"/>
      <c r="E24" s="89"/>
      <c r="F24" s="121"/>
      <c r="G24" s="89"/>
      <c r="H24" s="121"/>
      <c r="I24" s="121"/>
      <c r="J24" s="121"/>
      <c r="K24" s="121"/>
      <c r="L24" s="89"/>
      <c r="M24" s="89"/>
      <c r="N24" s="89"/>
      <c r="O24" s="89"/>
      <c r="P24" s="89"/>
      <c r="Q24" s="89"/>
      <c r="R24" s="89"/>
      <c r="S24" s="89"/>
      <c r="T24" s="89"/>
      <c r="U24" s="89">
        <f t="shared" si="0"/>
      </c>
      <c r="V24" s="89"/>
      <c r="W24" s="89"/>
      <c r="X24" s="89"/>
      <c r="Y24" s="89"/>
      <c r="Z24" s="89"/>
      <c r="AA24" s="89"/>
      <c r="AB24" s="89"/>
      <c r="AC24" s="89"/>
      <c r="AD24" s="89"/>
      <c r="AE24" s="89"/>
      <c r="AF24" s="89"/>
      <c r="AG24" s="89"/>
      <c r="AH24" s="89"/>
      <c r="AI24" s="89"/>
      <c r="AJ24" s="89"/>
      <c r="AK24" s="89"/>
      <c r="AL24" s="89"/>
      <c r="AM24" s="89"/>
      <c r="AN24" s="89"/>
      <c r="AO24" s="89"/>
      <c r="AP24" s="89"/>
      <c r="AQ24" s="121"/>
      <c r="AR24" s="89"/>
      <c r="AS24" s="89"/>
      <c r="AT24" s="89"/>
      <c r="AU24" s="89"/>
      <c r="AV24" s="45"/>
      <c r="AW24" s="121"/>
      <c r="AY24" s="99" t="s">
        <v>39</v>
      </c>
      <c r="AZ24" s="101">
        <f>COUNTIF(Ethnicity,"Any other Asian background")</f>
        <v>0</v>
      </c>
    </row>
    <row r="25" spans="2:52" s="44" customFormat="1" ht="30" customHeight="1" thickBot="1">
      <c r="B25" s="91">
        <v>19</v>
      </c>
      <c r="C25" s="89"/>
      <c r="D25" s="89"/>
      <c r="E25" s="89"/>
      <c r="F25" s="121"/>
      <c r="G25" s="89"/>
      <c r="H25" s="121"/>
      <c r="I25" s="121"/>
      <c r="J25" s="121"/>
      <c r="K25" s="121"/>
      <c r="L25" s="89"/>
      <c r="M25" s="89"/>
      <c r="N25" s="89"/>
      <c r="O25" s="89"/>
      <c r="P25" s="89"/>
      <c r="Q25" s="89"/>
      <c r="R25" s="89"/>
      <c r="S25" s="89"/>
      <c r="T25" s="89"/>
      <c r="U25" s="89">
        <f t="shared" si="0"/>
      </c>
      <c r="V25" s="89"/>
      <c r="W25" s="89"/>
      <c r="X25" s="89"/>
      <c r="Y25" s="89"/>
      <c r="Z25" s="89"/>
      <c r="AA25" s="89"/>
      <c r="AB25" s="89"/>
      <c r="AC25" s="89"/>
      <c r="AD25" s="89"/>
      <c r="AE25" s="89"/>
      <c r="AF25" s="89"/>
      <c r="AG25" s="89"/>
      <c r="AH25" s="89"/>
      <c r="AI25" s="89"/>
      <c r="AJ25" s="89"/>
      <c r="AK25" s="89"/>
      <c r="AL25" s="89"/>
      <c r="AM25" s="89"/>
      <c r="AN25" s="89"/>
      <c r="AO25" s="89"/>
      <c r="AP25" s="89"/>
      <c r="AQ25" s="121"/>
      <c r="AR25" s="89"/>
      <c r="AS25" s="89"/>
      <c r="AT25" s="89"/>
      <c r="AU25" s="89"/>
      <c r="AV25" s="45"/>
      <c r="AW25" s="121"/>
      <c r="AY25" s="99" t="s">
        <v>35</v>
      </c>
      <c r="AZ25" s="101">
        <f>COUNTIF(Ethnicity,"Black or black British: Caribbean")</f>
        <v>0</v>
      </c>
    </row>
    <row r="26" spans="2:52" s="44" customFormat="1" ht="30" customHeight="1" thickBot="1">
      <c r="B26" s="91">
        <v>20</v>
      </c>
      <c r="C26" s="89"/>
      <c r="D26" s="89"/>
      <c r="E26" s="89"/>
      <c r="F26" s="121"/>
      <c r="G26" s="89"/>
      <c r="H26" s="121"/>
      <c r="I26" s="121"/>
      <c r="J26" s="121"/>
      <c r="K26" s="121"/>
      <c r="L26" s="89"/>
      <c r="M26" s="89"/>
      <c r="N26" s="89"/>
      <c r="O26" s="89"/>
      <c r="P26" s="89"/>
      <c r="Q26" s="89"/>
      <c r="R26" s="89"/>
      <c r="S26" s="89"/>
      <c r="T26" s="89"/>
      <c r="U26" s="89">
        <f t="shared" si="0"/>
      </c>
      <c r="V26" s="89"/>
      <c r="W26" s="89"/>
      <c r="X26" s="89"/>
      <c r="Y26" s="89"/>
      <c r="Z26" s="89"/>
      <c r="AA26" s="89"/>
      <c r="AB26" s="89"/>
      <c r="AC26" s="89"/>
      <c r="AD26" s="89"/>
      <c r="AE26" s="89"/>
      <c r="AF26" s="89"/>
      <c r="AG26" s="89"/>
      <c r="AH26" s="89"/>
      <c r="AI26" s="89"/>
      <c r="AJ26" s="89"/>
      <c r="AK26" s="89"/>
      <c r="AL26" s="89"/>
      <c r="AM26" s="89"/>
      <c r="AN26" s="89"/>
      <c r="AO26" s="89"/>
      <c r="AP26" s="89"/>
      <c r="AQ26" s="121"/>
      <c r="AR26" s="89"/>
      <c r="AS26" s="89"/>
      <c r="AT26" s="89"/>
      <c r="AU26" s="89"/>
      <c r="AV26" s="45"/>
      <c r="AW26" s="121"/>
      <c r="AY26" s="99" t="s">
        <v>36</v>
      </c>
      <c r="AZ26" s="101">
        <f>COUNTIF(Ethnicity,"Black or black British: African")</f>
        <v>0</v>
      </c>
    </row>
    <row r="27" spans="2:52" s="44" customFormat="1" ht="30" customHeight="1" thickBot="1">
      <c r="B27" s="91">
        <v>21</v>
      </c>
      <c r="C27" s="89"/>
      <c r="D27" s="89"/>
      <c r="E27" s="89"/>
      <c r="F27" s="121"/>
      <c r="G27" s="89"/>
      <c r="H27" s="121"/>
      <c r="I27" s="121"/>
      <c r="J27" s="121"/>
      <c r="K27" s="121"/>
      <c r="L27" s="89"/>
      <c r="M27" s="89"/>
      <c r="N27" s="89"/>
      <c r="O27" s="89"/>
      <c r="P27" s="89"/>
      <c r="Q27" s="89"/>
      <c r="R27" s="89"/>
      <c r="S27" s="89"/>
      <c r="T27" s="89"/>
      <c r="U27" s="89">
        <f t="shared" si="0"/>
      </c>
      <c r="V27" s="89"/>
      <c r="W27" s="89"/>
      <c r="X27" s="89"/>
      <c r="Y27" s="89"/>
      <c r="Z27" s="89"/>
      <c r="AA27" s="89"/>
      <c r="AB27" s="89"/>
      <c r="AC27" s="89"/>
      <c r="AD27" s="89"/>
      <c r="AE27" s="89"/>
      <c r="AF27" s="89"/>
      <c r="AG27" s="89"/>
      <c r="AH27" s="89"/>
      <c r="AI27" s="89"/>
      <c r="AJ27" s="89"/>
      <c r="AK27" s="89"/>
      <c r="AL27" s="89"/>
      <c r="AM27" s="89"/>
      <c r="AN27" s="89"/>
      <c r="AO27" s="89"/>
      <c r="AP27" s="89"/>
      <c r="AQ27" s="121"/>
      <c r="AR27" s="89"/>
      <c r="AS27" s="89"/>
      <c r="AT27" s="89"/>
      <c r="AU27" s="89"/>
      <c r="AV27" s="45"/>
      <c r="AW27" s="121"/>
      <c r="AY27" s="99" t="s">
        <v>40</v>
      </c>
      <c r="AZ27" s="101">
        <f>COUNTIF(Ethnicity,"Any other black background")</f>
        <v>0</v>
      </c>
    </row>
    <row r="28" spans="2:52" s="44" customFormat="1" ht="30" customHeight="1" thickBot="1">
      <c r="B28" s="91">
        <v>22</v>
      </c>
      <c r="C28" s="89"/>
      <c r="D28" s="89"/>
      <c r="E28" s="89"/>
      <c r="F28" s="121"/>
      <c r="G28" s="89"/>
      <c r="H28" s="121"/>
      <c r="I28" s="121"/>
      <c r="J28" s="121"/>
      <c r="K28" s="121"/>
      <c r="L28" s="89"/>
      <c r="M28" s="89"/>
      <c r="N28" s="89"/>
      <c r="O28" s="89"/>
      <c r="P28" s="89"/>
      <c r="Q28" s="89"/>
      <c r="R28" s="89"/>
      <c r="S28" s="89"/>
      <c r="T28" s="89"/>
      <c r="U28" s="89">
        <f t="shared" si="0"/>
      </c>
      <c r="V28" s="89"/>
      <c r="W28" s="89"/>
      <c r="X28" s="89"/>
      <c r="Y28" s="89"/>
      <c r="Z28" s="89"/>
      <c r="AA28" s="89"/>
      <c r="AB28" s="89"/>
      <c r="AC28" s="89"/>
      <c r="AD28" s="89"/>
      <c r="AE28" s="89"/>
      <c r="AF28" s="89"/>
      <c r="AG28" s="89"/>
      <c r="AH28" s="89"/>
      <c r="AI28" s="89"/>
      <c r="AJ28" s="89"/>
      <c r="AK28" s="89"/>
      <c r="AL28" s="89"/>
      <c r="AM28" s="89"/>
      <c r="AN28" s="89"/>
      <c r="AO28" s="89"/>
      <c r="AP28" s="89"/>
      <c r="AQ28" s="121"/>
      <c r="AR28" s="89"/>
      <c r="AS28" s="89"/>
      <c r="AT28" s="89"/>
      <c r="AU28" s="89"/>
      <c r="AV28" s="45"/>
      <c r="AW28" s="121"/>
      <c r="AY28" s="99" t="s">
        <v>31</v>
      </c>
      <c r="AZ28" s="101">
        <f>COUNTIF(Ethnicity,"Chinese")</f>
        <v>0</v>
      </c>
    </row>
    <row r="29" spans="2:52" s="44" customFormat="1" ht="30" customHeight="1" thickBot="1">
      <c r="B29" s="91">
        <v>23</v>
      </c>
      <c r="C29" s="89"/>
      <c r="D29" s="89"/>
      <c r="E29" s="89"/>
      <c r="F29" s="121"/>
      <c r="G29" s="89"/>
      <c r="H29" s="121"/>
      <c r="I29" s="121"/>
      <c r="J29" s="121"/>
      <c r="K29" s="121"/>
      <c r="L29" s="89"/>
      <c r="M29" s="89"/>
      <c r="N29" s="89"/>
      <c r="O29" s="89"/>
      <c r="P29" s="89"/>
      <c r="Q29" s="89"/>
      <c r="R29" s="89"/>
      <c r="S29" s="89"/>
      <c r="T29" s="89"/>
      <c r="U29" s="89">
        <f t="shared" si="0"/>
      </c>
      <c r="V29" s="89"/>
      <c r="W29" s="89"/>
      <c r="X29" s="89"/>
      <c r="Y29" s="89"/>
      <c r="Z29" s="89"/>
      <c r="AA29" s="89"/>
      <c r="AB29" s="89"/>
      <c r="AC29" s="89"/>
      <c r="AD29" s="89"/>
      <c r="AE29" s="89"/>
      <c r="AF29" s="89"/>
      <c r="AG29" s="89"/>
      <c r="AH29" s="89"/>
      <c r="AI29" s="89"/>
      <c r="AJ29" s="89"/>
      <c r="AK29" s="89"/>
      <c r="AL29" s="89"/>
      <c r="AM29" s="89"/>
      <c r="AN29" s="89"/>
      <c r="AO29" s="89"/>
      <c r="AP29" s="89"/>
      <c r="AQ29" s="121"/>
      <c r="AR29" s="89"/>
      <c r="AS29" s="89"/>
      <c r="AT29" s="89"/>
      <c r="AU29" s="89"/>
      <c r="AV29" s="45"/>
      <c r="AW29" s="121"/>
      <c r="AY29" s="99" t="s">
        <v>41</v>
      </c>
      <c r="AZ29" s="101">
        <f>COUNTIF(Ethnicity,"Any other ethnic group")</f>
        <v>0</v>
      </c>
    </row>
    <row r="30" spans="2:52" s="44" customFormat="1" ht="30" customHeight="1" thickBot="1">
      <c r="B30" s="91">
        <v>24</v>
      </c>
      <c r="C30" s="89"/>
      <c r="D30" s="89"/>
      <c r="E30" s="89"/>
      <c r="F30" s="121"/>
      <c r="G30" s="89"/>
      <c r="H30" s="121"/>
      <c r="I30" s="121"/>
      <c r="J30" s="121"/>
      <c r="K30" s="121"/>
      <c r="L30" s="89"/>
      <c r="M30" s="89"/>
      <c r="N30" s="89"/>
      <c r="O30" s="89"/>
      <c r="P30" s="89"/>
      <c r="Q30" s="89"/>
      <c r="R30" s="89"/>
      <c r="S30" s="89"/>
      <c r="T30" s="89"/>
      <c r="U30" s="89">
        <f t="shared" si="0"/>
      </c>
      <c r="V30" s="89"/>
      <c r="W30" s="89"/>
      <c r="X30" s="89"/>
      <c r="Y30" s="89"/>
      <c r="Z30" s="89"/>
      <c r="AA30" s="89"/>
      <c r="AB30" s="89"/>
      <c r="AC30" s="89"/>
      <c r="AD30" s="89"/>
      <c r="AE30" s="89"/>
      <c r="AF30" s="89"/>
      <c r="AG30" s="89"/>
      <c r="AH30" s="89"/>
      <c r="AI30" s="89"/>
      <c r="AJ30" s="89"/>
      <c r="AK30" s="89"/>
      <c r="AL30" s="89"/>
      <c r="AM30" s="89"/>
      <c r="AN30" s="89"/>
      <c r="AO30" s="89"/>
      <c r="AP30" s="89"/>
      <c r="AQ30" s="121"/>
      <c r="AR30" s="89"/>
      <c r="AS30" s="89"/>
      <c r="AT30" s="89"/>
      <c r="AU30" s="89"/>
      <c r="AV30" s="45"/>
      <c r="AW30" s="121"/>
      <c r="AY30" s="99" t="s">
        <v>32</v>
      </c>
      <c r="AZ30" s="101">
        <f>COUNTIF(Ethnicity,"Not stated")</f>
        <v>0</v>
      </c>
    </row>
    <row r="31" spans="2:49" s="44" customFormat="1" ht="30" customHeight="1" thickBot="1">
      <c r="B31" s="91">
        <v>25</v>
      </c>
      <c r="C31" s="89"/>
      <c r="D31" s="89"/>
      <c r="E31" s="89"/>
      <c r="F31" s="121"/>
      <c r="G31" s="89"/>
      <c r="H31" s="121"/>
      <c r="I31" s="121"/>
      <c r="J31" s="121"/>
      <c r="K31" s="121"/>
      <c r="L31" s="89"/>
      <c r="M31" s="89"/>
      <c r="N31" s="89"/>
      <c r="O31" s="89"/>
      <c r="P31" s="89"/>
      <c r="Q31" s="89"/>
      <c r="R31" s="89"/>
      <c r="S31" s="89"/>
      <c r="T31" s="89"/>
      <c r="U31" s="89">
        <f t="shared" si="0"/>
      </c>
      <c r="V31" s="89"/>
      <c r="W31" s="89"/>
      <c r="X31" s="89"/>
      <c r="Y31" s="89"/>
      <c r="Z31" s="89"/>
      <c r="AA31" s="89"/>
      <c r="AB31" s="89"/>
      <c r="AC31" s="89"/>
      <c r="AD31" s="89"/>
      <c r="AE31" s="89"/>
      <c r="AF31" s="89"/>
      <c r="AG31" s="89"/>
      <c r="AH31" s="89"/>
      <c r="AI31" s="89"/>
      <c r="AJ31" s="89"/>
      <c r="AK31" s="89"/>
      <c r="AL31" s="89"/>
      <c r="AM31" s="89"/>
      <c r="AN31" s="89"/>
      <c r="AO31" s="89"/>
      <c r="AP31" s="89"/>
      <c r="AQ31" s="121"/>
      <c r="AR31" s="89"/>
      <c r="AS31" s="89"/>
      <c r="AT31" s="89"/>
      <c r="AU31" s="89"/>
      <c r="AV31" s="45"/>
      <c r="AW31" s="121"/>
    </row>
    <row r="32" spans="2:49" s="44" customFormat="1" ht="30" customHeight="1" thickBot="1">
      <c r="B32" s="91">
        <v>26</v>
      </c>
      <c r="C32" s="89"/>
      <c r="D32" s="89"/>
      <c r="E32" s="89"/>
      <c r="F32" s="121"/>
      <c r="G32" s="89"/>
      <c r="H32" s="121"/>
      <c r="I32" s="121"/>
      <c r="J32" s="121"/>
      <c r="K32" s="121"/>
      <c r="L32" s="89"/>
      <c r="M32" s="89"/>
      <c r="N32" s="89"/>
      <c r="O32" s="89"/>
      <c r="P32" s="89"/>
      <c r="Q32" s="89"/>
      <c r="R32" s="89"/>
      <c r="S32" s="89"/>
      <c r="T32" s="89"/>
      <c r="U32" s="89">
        <f t="shared" si="0"/>
      </c>
      <c r="V32" s="89"/>
      <c r="W32" s="89"/>
      <c r="X32" s="89"/>
      <c r="Y32" s="89"/>
      <c r="Z32" s="89"/>
      <c r="AA32" s="89"/>
      <c r="AB32" s="89"/>
      <c r="AC32" s="89"/>
      <c r="AD32" s="89"/>
      <c r="AE32" s="89"/>
      <c r="AF32" s="89"/>
      <c r="AG32" s="89"/>
      <c r="AH32" s="89"/>
      <c r="AI32" s="89"/>
      <c r="AJ32" s="89"/>
      <c r="AK32" s="89"/>
      <c r="AL32" s="89"/>
      <c r="AM32" s="89"/>
      <c r="AN32" s="89"/>
      <c r="AO32" s="89"/>
      <c r="AP32" s="89"/>
      <c r="AQ32" s="121"/>
      <c r="AR32" s="89"/>
      <c r="AS32" s="89"/>
      <c r="AT32" s="89"/>
      <c r="AU32" s="89"/>
      <c r="AV32" s="45"/>
      <c r="AW32" s="121"/>
    </row>
    <row r="33" spans="2:49" s="44" customFormat="1" ht="30" customHeight="1" thickBot="1">
      <c r="B33" s="91">
        <v>27</v>
      </c>
      <c r="C33" s="89"/>
      <c r="D33" s="89"/>
      <c r="E33" s="89"/>
      <c r="F33" s="121"/>
      <c r="G33" s="89"/>
      <c r="H33" s="121"/>
      <c r="I33" s="121"/>
      <c r="J33" s="121"/>
      <c r="K33" s="121"/>
      <c r="L33" s="89"/>
      <c r="M33" s="89"/>
      <c r="N33" s="89"/>
      <c r="O33" s="89"/>
      <c r="P33" s="89"/>
      <c r="Q33" s="89"/>
      <c r="R33" s="89"/>
      <c r="S33" s="89"/>
      <c r="T33" s="89"/>
      <c r="U33" s="89">
        <f t="shared" si="0"/>
      </c>
      <c r="V33" s="89"/>
      <c r="W33" s="89"/>
      <c r="X33" s="89"/>
      <c r="Y33" s="89"/>
      <c r="Z33" s="89"/>
      <c r="AA33" s="89"/>
      <c r="AB33" s="89"/>
      <c r="AC33" s="89"/>
      <c r="AD33" s="89"/>
      <c r="AE33" s="89"/>
      <c r="AF33" s="89"/>
      <c r="AG33" s="89"/>
      <c r="AH33" s="89"/>
      <c r="AI33" s="89"/>
      <c r="AJ33" s="89"/>
      <c r="AK33" s="89"/>
      <c r="AL33" s="89"/>
      <c r="AM33" s="89"/>
      <c r="AN33" s="89"/>
      <c r="AO33" s="89"/>
      <c r="AP33" s="89"/>
      <c r="AQ33" s="121"/>
      <c r="AR33" s="89"/>
      <c r="AS33" s="89"/>
      <c r="AT33" s="89"/>
      <c r="AU33" s="89"/>
      <c r="AV33" s="45"/>
      <c r="AW33" s="121"/>
    </row>
    <row r="34" spans="2:49" s="44" customFormat="1" ht="30" customHeight="1" thickBot="1">
      <c r="B34" s="91">
        <v>28</v>
      </c>
      <c r="C34" s="89"/>
      <c r="D34" s="89"/>
      <c r="E34" s="89"/>
      <c r="F34" s="121"/>
      <c r="G34" s="89"/>
      <c r="H34" s="121"/>
      <c r="I34" s="121"/>
      <c r="J34" s="121"/>
      <c r="K34" s="121"/>
      <c r="L34" s="89"/>
      <c r="M34" s="89"/>
      <c r="N34" s="89"/>
      <c r="O34" s="89"/>
      <c r="P34" s="89"/>
      <c r="Q34" s="89"/>
      <c r="R34" s="89"/>
      <c r="S34" s="89"/>
      <c r="T34" s="89"/>
      <c r="U34" s="89">
        <f t="shared" si="0"/>
      </c>
      <c r="V34" s="89"/>
      <c r="W34" s="89"/>
      <c r="X34" s="89"/>
      <c r="Y34" s="89"/>
      <c r="Z34" s="89"/>
      <c r="AA34" s="89"/>
      <c r="AB34" s="89"/>
      <c r="AC34" s="89"/>
      <c r="AD34" s="89"/>
      <c r="AE34" s="89"/>
      <c r="AF34" s="89"/>
      <c r="AG34" s="89"/>
      <c r="AH34" s="89"/>
      <c r="AI34" s="89"/>
      <c r="AJ34" s="89"/>
      <c r="AK34" s="89"/>
      <c r="AL34" s="89"/>
      <c r="AM34" s="89"/>
      <c r="AN34" s="89"/>
      <c r="AO34" s="89"/>
      <c r="AP34" s="89"/>
      <c r="AQ34" s="121"/>
      <c r="AR34" s="89"/>
      <c r="AS34" s="89"/>
      <c r="AT34" s="89"/>
      <c r="AU34" s="89"/>
      <c r="AV34" s="45"/>
      <c r="AW34" s="121"/>
    </row>
    <row r="35" spans="2:49" s="44" customFormat="1" ht="30" customHeight="1" thickBot="1">
      <c r="B35" s="91">
        <v>29</v>
      </c>
      <c r="C35" s="89"/>
      <c r="D35" s="89"/>
      <c r="E35" s="89"/>
      <c r="F35" s="121"/>
      <c r="G35" s="89"/>
      <c r="H35" s="121"/>
      <c r="I35" s="121"/>
      <c r="J35" s="121"/>
      <c r="K35" s="121"/>
      <c r="L35" s="89"/>
      <c r="M35" s="89"/>
      <c r="N35" s="89"/>
      <c r="O35" s="89"/>
      <c r="P35" s="89"/>
      <c r="Q35" s="89"/>
      <c r="R35" s="89"/>
      <c r="S35" s="89"/>
      <c r="T35" s="89"/>
      <c r="U35" s="89">
        <f t="shared" si="0"/>
      </c>
      <c r="V35" s="89"/>
      <c r="W35" s="89"/>
      <c r="X35" s="89"/>
      <c r="Y35" s="89"/>
      <c r="Z35" s="89"/>
      <c r="AA35" s="89"/>
      <c r="AB35" s="89"/>
      <c r="AC35" s="89"/>
      <c r="AD35" s="89"/>
      <c r="AE35" s="89"/>
      <c r="AF35" s="89"/>
      <c r="AG35" s="89"/>
      <c r="AH35" s="89"/>
      <c r="AI35" s="89"/>
      <c r="AJ35" s="89"/>
      <c r="AK35" s="89"/>
      <c r="AL35" s="89"/>
      <c r="AM35" s="89"/>
      <c r="AN35" s="89"/>
      <c r="AO35" s="89"/>
      <c r="AP35" s="89"/>
      <c r="AQ35" s="121"/>
      <c r="AR35" s="89"/>
      <c r="AS35" s="89"/>
      <c r="AT35" s="89"/>
      <c r="AU35" s="89"/>
      <c r="AV35" s="45"/>
      <c r="AW35" s="121"/>
    </row>
    <row r="36" spans="2:49" s="44" customFormat="1" ht="30" customHeight="1" thickBot="1">
      <c r="B36" s="91">
        <v>30</v>
      </c>
      <c r="C36" s="89"/>
      <c r="D36" s="89"/>
      <c r="E36" s="89"/>
      <c r="F36" s="121"/>
      <c r="G36" s="89"/>
      <c r="H36" s="121"/>
      <c r="I36" s="121"/>
      <c r="J36" s="121"/>
      <c r="K36" s="121"/>
      <c r="L36" s="89"/>
      <c r="M36" s="89"/>
      <c r="N36" s="89"/>
      <c r="O36" s="89"/>
      <c r="P36" s="89"/>
      <c r="Q36" s="89"/>
      <c r="R36" s="89"/>
      <c r="S36" s="89"/>
      <c r="T36" s="89"/>
      <c r="U36" s="89">
        <f t="shared" si="0"/>
      </c>
      <c r="V36" s="89"/>
      <c r="W36" s="89"/>
      <c r="X36" s="89"/>
      <c r="Y36" s="89"/>
      <c r="Z36" s="89"/>
      <c r="AA36" s="89"/>
      <c r="AB36" s="89"/>
      <c r="AC36" s="89"/>
      <c r="AD36" s="89"/>
      <c r="AE36" s="89"/>
      <c r="AF36" s="89"/>
      <c r="AG36" s="89"/>
      <c r="AH36" s="89"/>
      <c r="AI36" s="89"/>
      <c r="AJ36" s="89"/>
      <c r="AK36" s="89"/>
      <c r="AL36" s="89"/>
      <c r="AM36" s="89"/>
      <c r="AN36" s="89"/>
      <c r="AO36" s="89"/>
      <c r="AP36" s="89"/>
      <c r="AQ36" s="121"/>
      <c r="AR36" s="89"/>
      <c r="AS36" s="89"/>
      <c r="AT36" s="89"/>
      <c r="AU36" s="89"/>
      <c r="AV36" s="45"/>
      <c r="AW36" s="121"/>
    </row>
    <row r="37" spans="2:49" s="44" customFormat="1" ht="30" customHeight="1" thickBot="1">
      <c r="B37" s="92">
        <v>31</v>
      </c>
      <c r="C37" s="89"/>
      <c r="D37" s="89"/>
      <c r="E37" s="89"/>
      <c r="F37" s="121"/>
      <c r="G37" s="89"/>
      <c r="H37" s="121"/>
      <c r="I37" s="121"/>
      <c r="J37" s="121"/>
      <c r="K37" s="121"/>
      <c r="L37" s="89"/>
      <c r="M37" s="89"/>
      <c r="N37" s="89"/>
      <c r="O37" s="89"/>
      <c r="P37" s="89"/>
      <c r="Q37" s="89"/>
      <c r="R37" s="89"/>
      <c r="S37" s="89"/>
      <c r="T37" s="89"/>
      <c r="U37" s="89">
        <f t="shared" si="0"/>
      </c>
      <c r="V37" s="89"/>
      <c r="W37" s="89"/>
      <c r="X37" s="89"/>
      <c r="Y37" s="89"/>
      <c r="Z37" s="89"/>
      <c r="AA37" s="89"/>
      <c r="AB37" s="89"/>
      <c r="AC37" s="89"/>
      <c r="AD37" s="89"/>
      <c r="AE37" s="89"/>
      <c r="AF37" s="89"/>
      <c r="AG37" s="89"/>
      <c r="AH37" s="89"/>
      <c r="AI37" s="89"/>
      <c r="AJ37" s="89"/>
      <c r="AK37" s="89"/>
      <c r="AL37" s="89"/>
      <c r="AM37" s="89"/>
      <c r="AN37" s="89"/>
      <c r="AO37" s="89"/>
      <c r="AP37" s="89"/>
      <c r="AQ37" s="121"/>
      <c r="AR37" s="89"/>
      <c r="AS37" s="89"/>
      <c r="AT37" s="89"/>
      <c r="AU37" s="89"/>
      <c r="AV37" s="45"/>
      <c r="AW37" s="121"/>
    </row>
    <row r="38" spans="2:49" s="44" customFormat="1" ht="30" customHeight="1" thickBot="1">
      <c r="B38" s="91">
        <v>32</v>
      </c>
      <c r="C38" s="89"/>
      <c r="D38" s="89"/>
      <c r="E38" s="89"/>
      <c r="F38" s="121"/>
      <c r="G38" s="89"/>
      <c r="H38" s="121"/>
      <c r="I38" s="121"/>
      <c r="J38" s="121"/>
      <c r="K38" s="121"/>
      <c r="L38" s="89"/>
      <c r="M38" s="89"/>
      <c r="N38" s="89"/>
      <c r="O38" s="89"/>
      <c r="P38" s="89"/>
      <c r="Q38" s="89"/>
      <c r="R38" s="89"/>
      <c r="S38" s="89"/>
      <c r="T38" s="89"/>
      <c r="U38" s="89">
        <f t="shared" si="0"/>
      </c>
      <c r="V38" s="89"/>
      <c r="W38" s="89"/>
      <c r="X38" s="89"/>
      <c r="Y38" s="89"/>
      <c r="Z38" s="89"/>
      <c r="AA38" s="89"/>
      <c r="AB38" s="89"/>
      <c r="AC38" s="89"/>
      <c r="AD38" s="89"/>
      <c r="AE38" s="89"/>
      <c r="AF38" s="89"/>
      <c r="AG38" s="89"/>
      <c r="AH38" s="89"/>
      <c r="AI38" s="89"/>
      <c r="AJ38" s="89"/>
      <c r="AK38" s="89"/>
      <c r="AL38" s="89"/>
      <c r="AM38" s="89"/>
      <c r="AN38" s="89"/>
      <c r="AO38" s="89"/>
      <c r="AP38" s="89"/>
      <c r="AQ38" s="121"/>
      <c r="AR38" s="89"/>
      <c r="AS38" s="89"/>
      <c r="AT38" s="89"/>
      <c r="AU38" s="89"/>
      <c r="AV38" s="45"/>
      <c r="AW38" s="121"/>
    </row>
    <row r="39" spans="2:49" s="44" customFormat="1" ht="30" customHeight="1" thickBot="1">
      <c r="B39" s="91">
        <v>33</v>
      </c>
      <c r="C39" s="89"/>
      <c r="D39" s="89"/>
      <c r="E39" s="89"/>
      <c r="F39" s="121"/>
      <c r="G39" s="89"/>
      <c r="H39" s="121"/>
      <c r="I39" s="121"/>
      <c r="J39" s="121"/>
      <c r="K39" s="121"/>
      <c r="L39" s="89"/>
      <c r="M39" s="89"/>
      <c r="N39" s="89"/>
      <c r="O39" s="89"/>
      <c r="P39" s="89"/>
      <c r="Q39" s="89"/>
      <c r="R39" s="89"/>
      <c r="S39" s="89"/>
      <c r="T39" s="89"/>
      <c r="U39" s="89">
        <f t="shared" si="0"/>
      </c>
      <c r="V39" s="89"/>
      <c r="W39" s="89"/>
      <c r="X39" s="89"/>
      <c r="Y39" s="89"/>
      <c r="Z39" s="89"/>
      <c r="AA39" s="89"/>
      <c r="AB39" s="89"/>
      <c r="AC39" s="89"/>
      <c r="AD39" s="89"/>
      <c r="AE39" s="89"/>
      <c r="AF39" s="89"/>
      <c r="AG39" s="89"/>
      <c r="AH39" s="89"/>
      <c r="AI39" s="89"/>
      <c r="AJ39" s="89"/>
      <c r="AK39" s="89"/>
      <c r="AL39" s="89"/>
      <c r="AM39" s="89"/>
      <c r="AN39" s="89"/>
      <c r="AO39" s="89"/>
      <c r="AP39" s="89"/>
      <c r="AQ39" s="121"/>
      <c r="AR39" s="89"/>
      <c r="AS39" s="89"/>
      <c r="AT39" s="89"/>
      <c r="AU39" s="89"/>
      <c r="AV39" s="45"/>
      <c r="AW39" s="121"/>
    </row>
    <row r="40" spans="2:49" s="44" customFormat="1" ht="30" customHeight="1" thickBot="1">
      <c r="B40" s="91">
        <v>34</v>
      </c>
      <c r="C40" s="89"/>
      <c r="D40" s="89"/>
      <c r="E40" s="89"/>
      <c r="F40" s="121"/>
      <c r="G40" s="89"/>
      <c r="H40" s="121"/>
      <c r="I40" s="121"/>
      <c r="J40" s="121"/>
      <c r="K40" s="121"/>
      <c r="L40" s="89"/>
      <c r="M40" s="89"/>
      <c r="N40" s="89"/>
      <c r="O40" s="89"/>
      <c r="P40" s="89"/>
      <c r="Q40" s="89"/>
      <c r="R40" s="89"/>
      <c r="S40" s="89"/>
      <c r="T40" s="89"/>
      <c r="U40" s="89">
        <f t="shared" si="0"/>
      </c>
      <c r="V40" s="89"/>
      <c r="W40" s="89"/>
      <c r="X40" s="89"/>
      <c r="Y40" s="89"/>
      <c r="Z40" s="89"/>
      <c r="AA40" s="89"/>
      <c r="AB40" s="89"/>
      <c r="AC40" s="89"/>
      <c r="AD40" s="89"/>
      <c r="AE40" s="89"/>
      <c r="AF40" s="89"/>
      <c r="AG40" s="89"/>
      <c r="AH40" s="89"/>
      <c r="AI40" s="89"/>
      <c r="AJ40" s="89"/>
      <c r="AK40" s="89"/>
      <c r="AL40" s="89"/>
      <c r="AM40" s="89"/>
      <c r="AN40" s="89"/>
      <c r="AO40" s="89"/>
      <c r="AP40" s="89"/>
      <c r="AQ40" s="121"/>
      <c r="AR40" s="89"/>
      <c r="AS40" s="89"/>
      <c r="AT40" s="89"/>
      <c r="AU40" s="89"/>
      <c r="AV40" s="45"/>
      <c r="AW40" s="121"/>
    </row>
    <row r="41" spans="2:49" s="44" customFormat="1" ht="30" customHeight="1" thickBot="1">
      <c r="B41" s="91">
        <v>35</v>
      </c>
      <c r="C41" s="89"/>
      <c r="D41" s="89"/>
      <c r="E41" s="89"/>
      <c r="F41" s="121"/>
      <c r="G41" s="89"/>
      <c r="H41" s="121"/>
      <c r="I41" s="121"/>
      <c r="J41" s="121"/>
      <c r="K41" s="121"/>
      <c r="L41" s="89"/>
      <c r="M41" s="89"/>
      <c r="N41" s="89"/>
      <c r="O41" s="89"/>
      <c r="P41" s="89"/>
      <c r="Q41" s="89"/>
      <c r="R41" s="89"/>
      <c r="S41" s="89"/>
      <c r="T41" s="89"/>
      <c r="U41" s="89">
        <f t="shared" si="0"/>
      </c>
      <c r="V41" s="89"/>
      <c r="W41" s="89"/>
      <c r="X41" s="89"/>
      <c r="Y41" s="89"/>
      <c r="Z41" s="89"/>
      <c r="AA41" s="89"/>
      <c r="AB41" s="89"/>
      <c r="AC41" s="89"/>
      <c r="AD41" s="89"/>
      <c r="AE41" s="89"/>
      <c r="AF41" s="89"/>
      <c r="AG41" s="89"/>
      <c r="AH41" s="89"/>
      <c r="AI41" s="89"/>
      <c r="AJ41" s="89"/>
      <c r="AK41" s="89"/>
      <c r="AL41" s="89"/>
      <c r="AM41" s="89"/>
      <c r="AN41" s="89"/>
      <c r="AO41" s="89"/>
      <c r="AP41" s="89"/>
      <c r="AQ41" s="121"/>
      <c r="AR41" s="89"/>
      <c r="AS41" s="89"/>
      <c r="AT41" s="89"/>
      <c r="AU41" s="89"/>
      <c r="AV41" s="45"/>
      <c r="AW41" s="121"/>
    </row>
    <row r="42" spans="2:49" s="44" customFormat="1" ht="30" customHeight="1" thickBot="1">
      <c r="B42" s="91">
        <v>36</v>
      </c>
      <c r="C42" s="89"/>
      <c r="D42" s="89"/>
      <c r="E42" s="89"/>
      <c r="F42" s="121"/>
      <c r="G42" s="89"/>
      <c r="H42" s="121"/>
      <c r="I42" s="121"/>
      <c r="J42" s="121"/>
      <c r="K42" s="121"/>
      <c r="L42" s="89"/>
      <c r="M42" s="89"/>
      <c r="N42" s="89"/>
      <c r="O42" s="89"/>
      <c r="P42" s="89"/>
      <c r="Q42" s="89"/>
      <c r="R42" s="89"/>
      <c r="S42" s="89"/>
      <c r="T42" s="89"/>
      <c r="U42" s="89">
        <f t="shared" si="0"/>
      </c>
      <c r="V42" s="89"/>
      <c r="W42" s="89"/>
      <c r="X42" s="89"/>
      <c r="Y42" s="89"/>
      <c r="Z42" s="89"/>
      <c r="AA42" s="89"/>
      <c r="AB42" s="89"/>
      <c r="AC42" s="89"/>
      <c r="AD42" s="89"/>
      <c r="AE42" s="89"/>
      <c r="AF42" s="89"/>
      <c r="AG42" s="89"/>
      <c r="AH42" s="89"/>
      <c r="AI42" s="89"/>
      <c r="AJ42" s="89"/>
      <c r="AK42" s="89"/>
      <c r="AL42" s="89"/>
      <c r="AM42" s="89"/>
      <c r="AN42" s="89"/>
      <c r="AO42" s="89"/>
      <c r="AP42" s="89"/>
      <c r="AQ42" s="121"/>
      <c r="AR42" s="89"/>
      <c r="AS42" s="89"/>
      <c r="AT42" s="89"/>
      <c r="AU42" s="89"/>
      <c r="AV42" s="45"/>
      <c r="AW42" s="121"/>
    </row>
    <row r="43" spans="2:49" s="44" customFormat="1" ht="30" customHeight="1" thickBot="1">
      <c r="B43" s="91">
        <v>37</v>
      </c>
      <c r="C43" s="89"/>
      <c r="D43" s="89"/>
      <c r="E43" s="89"/>
      <c r="F43" s="121"/>
      <c r="G43" s="89"/>
      <c r="H43" s="121"/>
      <c r="I43" s="121"/>
      <c r="J43" s="121"/>
      <c r="K43" s="121"/>
      <c r="L43" s="89"/>
      <c r="M43" s="89"/>
      <c r="N43" s="89"/>
      <c r="O43" s="89"/>
      <c r="P43" s="89"/>
      <c r="Q43" s="89"/>
      <c r="R43" s="89"/>
      <c r="S43" s="89"/>
      <c r="T43" s="89"/>
      <c r="U43" s="89">
        <f t="shared" si="0"/>
      </c>
      <c r="V43" s="89"/>
      <c r="W43" s="89"/>
      <c r="X43" s="89"/>
      <c r="Y43" s="89"/>
      <c r="Z43" s="89"/>
      <c r="AA43" s="89"/>
      <c r="AB43" s="89"/>
      <c r="AC43" s="89"/>
      <c r="AD43" s="89"/>
      <c r="AE43" s="89"/>
      <c r="AF43" s="89"/>
      <c r="AG43" s="89"/>
      <c r="AH43" s="89"/>
      <c r="AI43" s="89"/>
      <c r="AJ43" s="89"/>
      <c r="AK43" s="89"/>
      <c r="AL43" s="89"/>
      <c r="AM43" s="89"/>
      <c r="AN43" s="89"/>
      <c r="AO43" s="89"/>
      <c r="AP43" s="89"/>
      <c r="AQ43" s="121"/>
      <c r="AR43" s="89"/>
      <c r="AS43" s="89"/>
      <c r="AT43" s="89"/>
      <c r="AU43" s="89"/>
      <c r="AV43" s="45"/>
      <c r="AW43" s="121"/>
    </row>
    <row r="44" spans="2:49" s="44" customFormat="1" ht="30" customHeight="1" thickBot="1">
      <c r="B44" s="91">
        <v>38</v>
      </c>
      <c r="C44" s="89"/>
      <c r="D44" s="89"/>
      <c r="E44" s="89"/>
      <c r="F44" s="121"/>
      <c r="G44" s="89"/>
      <c r="H44" s="121"/>
      <c r="I44" s="121"/>
      <c r="J44" s="121"/>
      <c r="K44" s="121"/>
      <c r="L44" s="89"/>
      <c r="M44" s="89"/>
      <c r="N44" s="89"/>
      <c r="O44" s="89"/>
      <c r="P44" s="89"/>
      <c r="Q44" s="89"/>
      <c r="R44" s="89"/>
      <c r="S44" s="89"/>
      <c r="T44" s="89"/>
      <c r="U44" s="89">
        <f t="shared" si="0"/>
      </c>
      <c r="V44" s="89"/>
      <c r="W44" s="89"/>
      <c r="X44" s="89"/>
      <c r="Y44" s="89"/>
      <c r="Z44" s="89"/>
      <c r="AA44" s="89"/>
      <c r="AB44" s="89"/>
      <c r="AC44" s="89"/>
      <c r="AD44" s="89"/>
      <c r="AE44" s="89"/>
      <c r="AF44" s="89"/>
      <c r="AG44" s="89"/>
      <c r="AH44" s="89"/>
      <c r="AI44" s="89"/>
      <c r="AJ44" s="89"/>
      <c r="AK44" s="89"/>
      <c r="AL44" s="89"/>
      <c r="AM44" s="89"/>
      <c r="AN44" s="89"/>
      <c r="AO44" s="89"/>
      <c r="AP44" s="89"/>
      <c r="AQ44" s="121"/>
      <c r="AR44" s="89"/>
      <c r="AS44" s="89"/>
      <c r="AT44" s="89"/>
      <c r="AU44" s="89"/>
      <c r="AV44" s="45"/>
      <c r="AW44" s="121"/>
    </row>
    <row r="45" spans="2:49" s="44" customFormat="1" ht="30" customHeight="1" thickBot="1">
      <c r="B45" s="91">
        <v>39</v>
      </c>
      <c r="C45" s="89"/>
      <c r="D45" s="89"/>
      <c r="E45" s="89"/>
      <c r="F45" s="121"/>
      <c r="G45" s="89"/>
      <c r="H45" s="121"/>
      <c r="I45" s="121"/>
      <c r="J45" s="121"/>
      <c r="K45" s="121"/>
      <c r="L45" s="89"/>
      <c r="M45" s="89"/>
      <c r="N45" s="89"/>
      <c r="O45" s="89"/>
      <c r="P45" s="89"/>
      <c r="Q45" s="89"/>
      <c r="R45" s="89"/>
      <c r="S45" s="89"/>
      <c r="T45" s="89"/>
      <c r="U45" s="89">
        <f t="shared" si="0"/>
      </c>
      <c r="V45" s="89"/>
      <c r="W45" s="89"/>
      <c r="X45" s="89"/>
      <c r="Y45" s="89"/>
      <c r="Z45" s="89"/>
      <c r="AA45" s="89"/>
      <c r="AB45" s="89"/>
      <c r="AC45" s="89"/>
      <c r="AD45" s="89"/>
      <c r="AE45" s="89"/>
      <c r="AF45" s="89"/>
      <c r="AG45" s="89"/>
      <c r="AH45" s="89"/>
      <c r="AI45" s="89"/>
      <c r="AJ45" s="89"/>
      <c r="AK45" s="89"/>
      <c r="AL45" s="89"/>
      <c r="AM45" s="89"/>
      <c r="AN45" s="89"/>
      <c r="AO45" s="89"/>
      <c r="AP45" s="89"/>
      <c r="AQ45" s="121"/>
      <c r="AR45" s="89"/>
      <c r="AS45" s="89"/>
      <c r="AT45" s="89"/>
      <c r="AU45" s="89"/>
      <c r="AV45" s="45"/>
      <c r="AW45" s="121"/>
    </row>
    <row r="46" spans="2:49" s="44" customFormat="1" ht="30" customHeight="1" thickBot="1">
      <c r="B46" s="91">
        <v>40</v>
      </c>
      <c r="C46" s="89"/>
      <c r="D46" s="89"/>
      <c r="E46" s="89"/>
      <c r="F46" s="121"/>
      <c r="G46" s="89"/>
      <c r="H46" s="121"/>
      <c r="I46" s="121"/>
      <c r="J46" s="121"/>
      <c r="K46" s="121"/>
      <c r="L46" s="89"/>
      <c r="M46" s="89"/>
      <c r="N46" s="89"/>
      <c r="O46" s="89"/>
      <c r="P46" s="89"/>
      <c r="Q46" s="89"/>
      <c r="R46" s="89"/>
      <c r="S46" s="89"/>
      <c r="T46" s="89"/>
      <c r="U46" s="89">
        <f t="shared" si="0"/>
      </c>
      <c r="V46" s="89"/>
      <c r="W46" s="89"/>
      <c r="X46" s="89"/>
      <c r="Y46" s="89"/>
      <c r="Z46" s="89"/>
      <c r="AA46" s="89"/>
      <c r="AB46" s="89"/>
      <c r="AC46" s="89"/>
      <c r="AD46" s="89"/>
      <c r="AE46" s="89"/>
      <c r="AF46" s="89"/>
      <c r="AG46" s="89"/>
      <c r="AH46" s="89"/>
      <c r="AI46" s="89"/>
      <c r="AJ46" s="89"/>
      <c r="AK46" s="89"/>
      <c r="AL46" s="89"/>
      <c r="AM46" s="89"/>
      <c r="AN46" s="89"/>
      <c r="AO46" s="89"/>
      <c r="AP46" s="89"/>
      <c r="AQ46" s="121"/>
      <c r="AR46" s="89"/>
      <c r="AS46" s="89"/>
      <c r="AT46" s="89"/>
      <c r="AU46" s="89"/>
      <c r="AV46" s="45"/>
      <c r="AW46" s="121"/>
    </row>
    <row r="47" spans="2:49" s="44" customFormat="1" ht="30" customHeight="1" thickBot="1">
      <c r="B47" s="91" t="s">
        <v>113</v>
      </c>
      <c r="C47" s="89"/>
      <c r="D47" s="89"/>
      <c r="E47" s="89"/>
      <c r="F47" s="121"/>
      <c r="G47" s="89"/>
      <c r="H47" s="121"/>
      <c r="I47" s="121"/>
      <c r="J47" s="121"/>
      <c r="K47" s="121"/>
      <c r="L47" s="89"/>
      <c r="M47" s="89"/>
      <c r="N47" s="89"/>
      <c r="O47" s="89"/>
      <c r="P47" s="89"/>
      <c r="Q47" s="89"/>
      <c r="R47" s="89"/>
      <c r="S47" s="89"/>
      <c r="T47" s="89"/>
      <c r="U47" s="89">
        <f t="shared" si="0"/>
      </c>
      <c r="V47" s="89"/>
      <c r="W47" s="89"/>
      <c r="X47" s="89"/>
      <c r="Y47" s="89"/>
      <c r="Z47" s="89"/>
      <c r="AA47" s="89"/>
      <c r="AB47" s="89"/>
      <c r="AC47" s="89"/>
      <c r="AD47" s="89"/>
      <c r="AE47" s="89"/>
      <c r="AF47" s="89"/>
      <c r="AG47" s="89"/>
      <c r="AH47" s="89"/>
      <c r="AI47" s="89"/>
      <c r="AJ47" s="89"/>
      <c r="AK47" s="89"/>
      <c r="AL47" s="89"/>
      <c r="AM47" s="89"/>
      <c r="AN47" s="89"/>
      <c r="AO47" s="89"/>
      <c r="AP47" s="89"/>
      <c r="AQ47" s="121"/>
      <c r="AR47" s="89"/>
      <c r="AS47" s="89"/>
      <c r="AT47" s="89"/>
      <c r="AU47" s="89"/>
      <c r="AV47" s="45"/>
      <c r="AW47" s="121"/>
    </row>
    <row r="48" spans="2:49" s="44" customFormat="1" ht="13.5" thickBot="1">
      <c r="B48" s="3" t="s">
        <v>5</v>
      </c>
      <c r="C48" s="49"/>
      <c r="D48" s="50"/>
      <c r="E48" s="51"/>
      <c r="F48" s="93">
        <f>COUNTIF(F7:F47,"Yes*")</f>
        <v>0</v>
      </c>
      <c r="G48" s="93">
        <f>COUNTIF(G7:G47,"Yes")</f>
        <v>0</v>
      </c>
      <c r="H48" s="93">
        <f>COUNTIF(H7:H47,"Yes")</f>
        <v>0</v>
      </c>
      <c r="I48" s="93">
        <f>COUNTIF(I7:I47,"Yes")</f>
        <v>0</v>
      </c>
      <c r="J48" s="93">
        <f>COUNTIF(J7:J47,"*M*")</f>
        <v>0</v>
      </c>
      <c r="K48" s="93"/>
      <c r="L48" s="93">
        <f>COUNTIF(L7:L47,"Yes")</f>
        <v>0</v>
      </c>
      <c r="M48" s="93">
        <f aca="true" t="shared" si="1" ref="M48:AV48">COUNTIF(M7:M47,"Yes")</f>
        <v>0</v>
      </c>
      <c r="N48" s="93">
        <f t="shared" si="1"/>
        <v>0</v>
      </c>
      <c r="O48" s="93">
        <f t="shared" si="1"/>
        <v>0</v>
      </c>
      <c r="P48" s="93">
        <f t="shared" si="1"/>
        <v>0</v>
      </c>
      <c r="Q48" s="93">
        <f t="shared" si="1"/>
        <v>0</v>
      </c>
      <c r="R48" s="93">
        <f t="shared" si="1"/>
        <v>0</v>
      </c>
      <c r="S48" s="93">
        <f t="shared" si="1"/>
        <v>0</v>
      </c>
      <c r="T48" s="93">
        <f t="shared" si="1"/>
        <v>0</v>
      </c>
      <c r="U48" s="93">
        <f t="shared" si="1"/>
        <v>0</v>
      </c>
      <c r="V48" s="93">
        <f t="shared" si="1"/>
        <v>0</v>
      </c>
      <c r="W48" s="93">
        <f t="shared" si="1"/>
        <v>0</v>
      </c>
      <c r="X48" s="93">
        <f t="shared" si="1"/>
        <v>0</v>
      </c>
      <c r="Y48" s="93">
        <f t="shared" si="1"/>
        <v>0</v>
      </c>
      <c r="Z48" s="93">
        <f t="shared" si="1"/>
        <v>0</v>
      </c>
      <c r="AA48" s="93">
        <f t="shared" si="1"/>
        <v>0</v>
      </c>
      <c r="AB48" s="93">
        <f t="shared" si="1"/>
        <v>0</v>
      </c>
      <c r="AC48" s="93">
        <f t="shared" si="1"/>
        <v>0</v>
      </c>
      <c r="AD48" s="93">
        <f t="shared" si="1"/>
        <v>0</v>
      </c>
      <c r="AE48" s="93">
        <f t="shared" si="1"/>
        <v>0</v>
      </c>
      <c r="AF48" s="93">
        <f t="shared" si="1"/>
        <v>0</v>
      </c>
      <c r="AG48" s="93">
        <f t="shared" si="1"/>
        <v>0</v>
      </c>
      <c r="AH48" s="93">
        <f>COUNTIF(AH7:AH47,"Yes")</f>
        <v>0</v>
      </c>
      <c r="AI48" s="93">
        <f>COUNTIF(AI7:AI47,"Yes")</f>
        <v>0</v>
      </c>
      <c r="AJ48" s="93">
        <f t="shared" si="1"/>
        <v>0</v>
      </c>
      <c r="AK48" s="93"/>
      <c r="AL48" s="93">
        <f t="shared" si="1"/>
        <v>0</v>
      </c>
      <c r="AM48" s="93">
        <f t="shared" si="1"/>
        <v>0</v>
      </c>
      <c r="AN48" s="93">
        <f t="shared" si="1"/>
        <v>0</v>
      </c>
      <c r="AO48" s="93">
        <f t="shared" si="1"/>
        <v>0</v>
      </c>
      <c r="AP48" s="93">
        <f t="shared" si="1"/>
        <v>0</v>
      </c>
      <c r="AQ48" s="93"/>
      <c r="AR48" s="93">
        <f t="shared" si="1"/>
        <v>0</v>
      </c>
      <c r="AS48" s="93">
        <f t="shared" si="1"/>
        <v>0</v>
      </c>
      <c r="AT48" s="93">
        <f t="shared" si="1"/>
        <v>0</v>
      </c>
      <c r="AU48" s="93">
        <f t="shared" si="1"/>
        <v>0</v>
      </c>
      <c r="AV48" s="93">
        <f t="shared" si="1"/>
        <v>0</v>
      </c>
      <c r="AW48" s="93"/>
    </row>
    <row r="49" spans="2:49" s="44" customFormat="1" ht="13.5" thickBot="1">
      <c r="B49" s="3" t="s">
        <v>6</v>
      </c>
      <c r="C49" s="52"/>
      <c r="D49" s="41"/>
      <c r="E49" s="53"/>
      <c r="F49" s="93">
        <f>COUNTIF(F7:F47,"No")</f>
        <v>0</v>
      </c>
      <c r="G49" s="93">
        <f>COUNTIF(G7:G47,"No")</f>
        <v>0</v>
      </c>
      <c r="H49" s="93">
        <f>COUNTIF(H7:H47,"No")</f>
        <v>0</v>
      </c>
      <c r="I49" s="93">
        <f>COUNTIF(I7:I47,"No")</f>
        <v>0</v>
      </c>
      <c r="J49" s="93">
        <f>COUNTIF(J7:J47,"Other")</f>
        <v>0</v>
      </c>
      <c r="K49" s="93"/>
      <c r="L49" s="93">
        <f>COUNTIF(L7:L47,"No")</f>
        <v>0</v>
      </c>
      <c r="M49" s="93">
        <f aca="true" t="shared" si="2" ref="M49:AV49">COUNTIF(M7:M47,"No")</f>
        <v>0</v>
      </c>
      <c r="N49" s="93">
        <f t="shared" si="2"/>
        <v>0</v>
      </c>
      <c r="O49" s="93">
        <f t="shared" si="2"/>
        <v>0</v>
      </c>
      <c r="P49" s="93">
        <f t="shared" si="2"/>
        <v>0</v>
      </c>
      <c r="Q49" s="93">
        <f t="shared" si="2"/>
        <v>0</v>
      </c>
      <c r="R49" s="93">
        <f t="shared" si="2"/>
        <v>0</v>
      </c>
      <c r="S49" s="93">
        <f t="shared" si="2"/>
        <v>0</v>
      </c>
      <c r="T49" s="93">
        <f t="shared" si="2"/>
        <v>0</v>
      </c>
      <c r="U49" s="93">
        <f t="shared" si="2"/>
        <v>0</v>
      </c>
      <c r="V49" s="93">
        <f t="shared" si="2"/>
        <v>0</v>
      </c>
      <c r="W49" s="93">
        <f t="shared" si="2"/>
        <v>0</v>
      </c>
      <c r="X49" s="93">
        <f t="shared" si="2"/>
        <v>0</v>
      </c>
      <c r="Y49" s="93">
        <f t="shared" si="2"/>
        <v>0</v>
      </c>
      <c r="Z49" s="93">
        <f t="shared" si="2"/>
        <v>0</v>
      </c>
      <c r="AA49" s="93">
        <f t="shared" si="2"/>
        <v>0</v>
      </c>
      <c r="AB49" s="93">
        <f t="shared" si="2"/>
        <v>0</v>
      </c>
      <c r="AC49" s="93">
        <f t="shared" si="2"/>
        <v>0</v>
      </c>
      <c r="AD49" s="93">
        <f t="shared" si="2"/>
        <v>0</v>
      </c>
      <c r="AE49" s="93">
        <f t="shared" si="2"/>
        <v>0</v>
      </c>
      <c r="AF49" s="93">
        <f t="shared" si="2"/>
        <v>0</v>
      </c>
      <c r="AG49" s="93">
        <f t="shared" si="2"/>
        <v>0</v>
      </c>
      <c r="AH49" s="93">
        <f>COUNTIF(AH7:AH47,"No")</f>
        <v>0</v>
      </c>
      <c r="AI49" s="93">
        <f>COUNTIF(AI7:AI47,"No")</f>
        <v>0</v>
      </c>
      <c r="AJ49" s="93">
        <f t="shared" si="2"/>
        <v>0</v>
      </c>
      <c r="AK49" s="93"/>
      <c r="AL49" s="93">
        <f t="shared" si="2"/>
        <v>0</v>
      </c>
      <c r="AM49" s="93">
        <f t="shared" si="2"/>
        <v>0</v>
      </c>
      <c r="AN49" s="93">
        <f t="shared" si="2"/>
        <v>0</v>
      </c>
      <c r="AO49" s="93">
        <f t="shared" si="2"/>
        <v>0</v>
      </c>
      <c r="AP49" s="93">
        <f t="shared" si="2"/>
        <v>0</v>
      </c>
      <c r="AQ49" s="93"/>
      <c r="AR49" s="93">
        <f t="shared" si="2"/>
        <v>0</v>
      </c>
      <c r="AS49" s="93">
        <f t="shared" si="2"/>
        <v>0</v>
      </c>
      <c r="AT49" s="93">
        <f t="shared" si="2"/>
        <v>0</v>
      </c>
      <c r="AU49" s="93">
        <f t="shared" si="2"/>
        <v>0</v>
      </c>
      <c r="AV49" s="93">
        <f t="shared" si="2"/>
        <v>0</v>
      </c>
      <c r="AW49" s="93"/>
    </row>
    <row r="50" spans="2:49" s="44" customFormat="1" ht="13.5" thickBot="1">
      <c r="B50" s="3" t="s">
        <v>7</v>
      </c>
      <c r="C50" s="52"/>
      <c r="D50" s="41"/>
      <c r="E50" s="53"/>
      <c r="F50" s="93">
        <f>SUM(F48:F49)</f>
        <v>0</v>
      </c>
      <c r="G50" s="93">
        <f aca="true" t="shared" si="3" ref="G50:AV50">SUM(G48:G49)</f>
        <v>0</v>
      </c>
      <c r="H50" s="93">
        <f>SUM(H48:H49)</f>
        <v>0</v>
      </c>
      <c r="I50" s="93">
        <f>SUM(I48:I49)</f>
        <v>0</v>
      </c>
      <c r="J50" s="93">
        <f>SUM(J48:J49)</f>
        <v>0</v>
      </c>
      <c r="K50" s="93"/>
      <c r="L50" s="93">
        <f>SUM(L48:L49)</f>
        <v>0</v>
      </c>
      <c r="M50" s="93">
        <f t="shared" si="3"/>
        <v>0</v>
      </c>
      <c r="N50" s="93">
        <f t="shared" si="3"/>
        <v>0</v>
      </c>
      <c r="O50" s="93">
        <f t="shared" si="3"/>
        <v>0</v>
      </c>
      <c r="P50" s="93">
        <f t="shared" si="3"/>
        <v>0</v>
      </c>
      <c r="Q50" s="93">
        <f t="shared" si="3"/>
        <v>0</v>
      </c>
      <c r="R50" s="93">
        <f t="shared" si="3"/>
        <v>0</v>
      </c>
      <c r="S50" s="93">
        <f t="shared" si="3"/>
        <v>0</v>
      </c>
      <c r="T50" s="93">
        <f t="shared" si="3"/>
        <v>0</v>
      </c>
      <c r="U50" s="93">
        <f>SUM(U48:U49)</f>
        <v>0</v>
      </c>
      <c r="V50" s="93">
        <f t="shared" si="3"/>
        <v>0</v>
      </c>
      <c r="W50" s="93">
        <f t="shared" si="3"/>
        <v>0</v>
      </c>
      <c r="X50" s="93">
        <f>SUM(X48:X49)</f>
        <v>0</v>
      </c>
      <c r="Y50" s="93">
        <f t="shared" si="3"/>
        <v>0</v>
      </c>
      <c r="Z50" s="93">
        <f t="shared" si="3"/>
        <v>0</v>
      </c>
      <c r="AA50" s="93">
        <f t="shared" si="3"/>
        <v>0</v>
      </c>
      <c r="AB50" s="93">
        <f t="shared" si="3"/>
        <v>0</v>
      </c>
      <c r="AC50" s="93">
        <f t="shared" si="3"/>
        <v>0</v>
      </c>
      <c r="AD50" s="93">
        <f t="shared" si="3"/>
        <v>0</v>
      </c>
      <c r="AE50" s="93">
        <f t="shared" si="3"/>
        <v>0</v>
      </c>
      <c r="AF50" s="93">
        <f t="shared" si="3"/>
        <v>0</v>
      </c>
      <c r="AG50" s="93">
        <f t="shared" si="3"/>
        <v>0</v>
      </c>
      <c r="AH50" s="93">
        <f>SUM(AH48:AH49)</f>
        <v>0</v>
      </c>
      <c r="AI50" s="93">
        <f>SUM(AI48:AI49)</f>
        <v>0</v>
      </c>
      <c r="AJ50" s="93">
        <f t="shared" si="3"/>
        <v>0</v>
      </c>
      <c r="AK50" s="93">
        <f>COUNTIF(AK7:AK47,"*i*")</f>
        <v>0</v>
      </c>
      <c r="AL50" s="93">
        <f t="shared" si="3"/>
        <v>0</v>
      </c>
      <c r="AM50" s="93">
        <f t="shared" si="3"/>
        <v>0</v>
      </c>
      <c r="AN50" s="93">
        <f t="shared" si="3"/>
        <v>0</v>
      </c>
      <c r="AO50" s="93">
        <f t="shared" si="3"/>
        <v>0</v>
      </c>
      <c r="AP50" s="93">
        <f t="shared" si="3"/>
        <v>0</v>
      </c>
      <c r="AQ50" s="93">
        <f>COUNTIF(AQ7:AQ47,"*i*")</f>
        <v>0</v>
      </c>
      <c r="AR50" s="93">
        <f t="shared" si="3"/>
        <v>0</v>
      </c>
      <c r="AS50" s="93">
        <f t="shared" si="3"/>
        <v>0</v>
      </c>
      <c r="AT50" s="93">
        <f t="shared" si="3"/>
        <v>0</v>
      </c>
      <c r="AU50" s="93">
        <f t="shared" si="3"/>
        <v>0</v>
      </c>
      <c r="AV50" s="93">
        <f t="shared" si="3"/>
        <v>0</v>
      </c>
      <c r="AW50" s="93"/>
    </row>
    <row r="51" spans="2:49" s="57" customFormat="1" ht="13.5" thickBot="1">
      <c r="B51" s="5" t="s">
        <v>8</v>
      </c>
      <c r="C51" s="54"/>
      <c r="D51" s="55"/>
      <c r="E51" s="56"/>
      <c r="F51" s="94" t="str">
        <f>IF(ISERROR(F48/F50),"%",F48/F50)</f>
        <v>%</v>
      </c>
      <c r="G51" s="94" t="str">
        <f aca="true" t="shared" si="4" ref="G51:AV51">IF(ISERROR(G48/G50),"%",G48/G50)</f>
        <v>%</v>
      </c>
      <c r="H51" s="94" t="str">
        <f>IF(ISERROR(H48/H50),"%",H48/H50)</f>
        <v>%</v>
      </c>
      <c r="I51" s="94" t="str">
        <f>IF(ISERROR(I48/I50),"%",I48/I50)</f>
        <v>%</v>
      </c>
      <c r="J51" s="94" t="str">
        <f>IF(ISERROR(J48/J50),"%",J48/J50)</f>
        <v>%</v>
      </c>
      <c r="K51" s="94"/>
      <c r="L51" s="94" t="str">
        <f>IF(ISERROR(L48/L50),"%",L48/L50)</f>
        <v>%</v>
      </c>
      <c r="M51" s="94" t="str">
        <f t="shared" si="4"/>
        <v>%</v>
      </c>
      <c r="N51" s="94" t="str">
        <f t="shared" si="4"/>
        <v>%</v>
      </c>
      <c r="O51" s="94" t="str">
        <f t="shared" si="4"/>
        <v>%</v>
      </c>
      <c r="P51" s="94" t="str">
        <f t="shared" si="4"/>
        <v>%</v>
      </c>
      <c r="Q51" s="94" t="str">
        <f t="shared" si="4"/>
        <v>%</v>
      </c>
      <c r="R51" s="94" t="str">
        <f t="shared" si="4"/>
        <v>%</v>
      </c>
      <c r="S51" s="94" t="str">
        <f t="shared" si="4"/>
        <v>%</v>
      </c>
      <c r="T51" s="94" t="str">
        <f t="shared" si="4"/>
        <v>%</v>
      </c>
      <c r="U51" s="94" t="str">
        <f>IF(ISERROR(U48/U50),"%",U48/U50)</f>
        <v>%</v>
      </c>
      <c r="V51" s="94" t="str">
        <f t="shared" si="4"/>
        <v>%</v>
      </c>
      <c r="W51" s="94" t="str">
        <f t="shared" si="4"/>
        <v>%</v>
      </c>
      <c r="X51" s="94" t="str">
        <f>IF(ISERROR(X48/X50),"%",X48/X50)</f>
        <v>%</v>
      </c>
      <c r="Y51" s="94" t="str">
        <f t="shared" si="4"/>
        <v>%</v>
      </c>
      <c r="Z51" s="94" t="str">
        <f t="shared" si="4"/>
        <v>%</v>
      </c>
      <c r="AA51" s="94" t="str">
        <f t="shared" si="4"/>
        <v>%</v>
      </c>
      <c r="AB51" s="94" t="str">
        <f t="shared" si="4"/>
        <v>%</v>
      </c>
      <c r="AC51" s="94" t="str">
        <f t="shared" si="4"/>
        <v>%</v>
      </c>
      <c r="AD51" s="94" t="str">
        <f t="shared" si="4"/>
        <v>%</v>
      </c>
      <c r="AE51" s="94" t="str">
        <f t="shared" si="4"/>
        <v>%</v>
      </c>
      <c r="AF51" s="94" t="str">
        <f t="shared" si="4"/>
        <v>%</v>
      </c>
      <c r="AG51" s="94" t="str">
        <f t="shared" si="4"/>
        <v>%</v>
      </c>
      <c r="AH51" s="94" t="str">
        <f>IF(ISERROR(AH48/AH50),"%",AH48/AH50)</f>
        <v>%</v>
      </c>
      <c r="AI51" s="94" t="str">
        <f>IF(ISERROR(AI48/AI50),"%",AI48/AI50)</f>
        <v>%</v>
      </c>
      <c r="AJ51" s="94" t="str">
        <f t="shared" si="4"/>
        <v>%</v>
      </c>
      <c r="AK51" s="94"/>
      <c r="AL51" s="94" t="str">
        <f>IF(ISERROR(AK48/AK50),"%",AK48/AK50)</f>
        <v>%</v>
      </c>
      <c r="AM51" s="94" t="str">
        <f t="shared" si="4"/>
        <v>%</v>
      </c>
      <c r="AN51" s="94" t="str">
        <f t="shared" si="4"/>
        <v>%</v>
      </c>
      <c r="AO51" s="94" t="str">
        <f t="shared" si="4"/>
        <v>%</v>
      </c>
      <c r="AP51" s="94" t="str">
        <f t="shared" si="4"/>
        <v>%</v>
      </c>
      <c r="AQ51" s="94"/>
      <c r="AR51" s="94" t="str">
        <f t="shared" si="4"/>
        <v>%</v>
      </c>
      <c r="AS51" s="94" t="str">
        <f t="shared" si="4"/>
        <v>%</v>
      </c>
      <c r="AT51" s="94" t="str">
        <f t="shared" si="4"/>
        <v>%</v>
      </c>
      <c r="AU51" s="94" t="str">
        <f t="shared" si="4"/>
        <v>%</v>
      </c>
      <c r="AV51" s="94" t="str">
        <f t="shared" si="4"/>
        <v>%</v>
      </c>
      <c r="AW51" s="94"/>
    </row>
    <row r="52" spans="3:49" s="44" customFormat="1" ht="12.75">
      <c r="C52" s="58"/>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row>
    <row r="53" spans="3:49" s="44" customFormat="1" ht="13.5" thickBot="1">
      <c r="C53" s="58"/>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row>
    <row r="54" spans="2:49" s="44" customFormat="1" ht="13.5" thickBot="1">
      <c r="B54" s="3" t="s">
        <v>18</v>
      </c>
      <c r="C54" s="58"/>
      <c r="F54" s="93">
        <f>COUNTIF(F7:F47,"NA")</f>
        <v>0</v>
      </c>
      <c r="G54" s="93">
        <f>COUNTIF(G7:G47,"NA")</f>
        <v>0</v>
      </c>
      <c r="H54" s="93">
        <f>COUNTIF(H7:H47,"NA")</f>
        <v>0</v>
      </c>
      <c r="I54" s="93">
        <f>COUNTIF(I7:I47,"NA")</f>
        <v>0</v>
      </c>
      <c r="J54" s="93"/>
      <c r="K54" s="93"/>
      <c r="L54" s="93">
        <f>COUNTIF(L7:L47,"NA")</f>
        <v>0</v>
      </c>
      <c r="M54" s="93">
        <f aca="true" t="shared" si="5" ref="M54:AV54">COUNTIF(M7:M47,"NA")</f>
        <v>0</v>
      </c>
      <c r="N54" s="93">
        <f t="shared" si="5"/>
        <v>0</v>
      </c>
      <c r="O54" s="93">
        <f t="shared" si="5"/>
        <v>0</v>
      </c>
      <c r="P54" s="93">
        <f t="shared" si="5"/>
        <v>0</v>
      </c>
      <c r="Q54" s="93">
        <f t="shared" si="5"/>
        <v>0</v>
      </c>
      <c r="R54" s="93">
        <f t="shared" si="5"/>
        <v>0</v>
      </c>
      <c r="S54" s="93">
        <f t="shared" si="5"/>
        <v>0</v>
      </c>
      <c r="T54" s="93">
        <f t="shared" si="5"/>
        <v>0</v>
      </c>
      <c r="U54" s="93">
        <f t="shared" si="5"/>
        <v>0</v>
      </c>
      <c r="V54" s="93">
        <f t="shared" si="5"/>
        <v>0</v>
      </c>
      <c r="W54" s="93">
        <f t="shared" si="5"/>
        <v>0</v>
      </c>
      <c r="X54" s="93">
        <f t="shared" si="5"/>
        <v>0</v>
      </c>
      <c r="Y54" s="93">
        <f t="shared" si="5"/>
        <v>0</v>
      </c>
      <c r="Z54" s="93">
        <f t="shared" si="5"/>
        <v>0</v>
      </c>
      <c r="AA54" s="93">
        <f t="shared" si="5"/>
        <v>0</v>
      </c>
      <c r="AB54" s="93">
        <f t="shared" si="5"/>
        <v>0</v>
      </c>
      <c r="AC54" s="93">
        <f t="shared" si="5"/>
        <v>0</v>
      </c>
      <c r="AD54" s="93">
        <f t="shared" si="5"/>
        <v>0</v>
      </c>
      <c r="AE54" s="93">
        <f t="shared" si="5"/>
        <v>0</v>
      </c>
      <c r="AF54" s="93">
        <f t="shared" si="5"/>
        <v>0</v>
      </c>
      <c r="AG54" s="93">
        <f t="shared" si="5"/>
        <v>0</v>
      </c>
      <c r="AH54" s="93">
        <f>COUNTIF(AH7:AH47,"NA")</f>
        <v>0</v>
      </c>
      <c r="AI54" s="93">
        <f>COUNTIF(AI7:AI47,"NA")</f>
        <v>0</v>
      </c>
      <c r="AJ54" s="93">
        <f t="shared" si="5"/>
        <v>0</v>
      </c>
      <c r="AK54" s="93"/>
      <c r="AL54" s="93">
        <f t="shared" si="5"/>
        <v>0</v>
      </c>
      <c r="AM54" s="93">
        <f t="shared" si="5"/>
        <v>0</v>
      </c>
      <c r="AN54" s="93">
        <f t="shared" si="5"/>
        <v>0</v>
      </c>
      <c r="AO54" s="93">
        <f t="shared" si="5"/>
        <v>0</v>
      </c>
      <c r="AP54" s="93">
        <f t="shared" si="5"/>
        <v>0</v>
      </c>
      <c r="AQ54" s="93"/>
      <c r="AR54" s="93">
        <f t="shared" si="5"/>
        <v>0</v>
      </c>
      <c r="AS54" s="93">
        <f t="shared" si="5"/>
        <v>0</v>
      </c>
      <c r="AT54" s="93">
        <f t="shared" si="5"/>
        <v>0</v>
      </c>
      <c r="AU54" s="93">
        <f t="shared" si="5"/>
        <v>0</v>
      </c>
      <c r="AV54" s="93">
        <f t="shared" si="5"/>
        <v>0</v>
      </c>
      <c r="AW54" s="93"/>
    </row>
    <row r="55" spans="2:49" s="44" customFormat="1" ht="13.5" thickBot="1">
      <c r="B55" s="3" t="s">
        <v>21</v>
      </c>
      <c r="C55" s="58"/>
      <c r="F55" s="93">
        <f>COUNTIF(F7:F47,"*Exception*")</f>
        <v>0</v>
      </c>
      <c r="G55" s="93">
        <f>COUNTIF(G7:G47,"*Exception*")</f>
        <v>0</v>
      </c>
      <c r="H55" s="93">
        <f>COUNTIF(H7:H47,"*Exception*")</f>
        <v>0</v>
      </c>
      <c r="I55" s="93">
        <f>COUNTIF(I7:I47,"*Exception*")</f>
        <v>0</v>
      </c>
      <c r="J55" s="93"/>
      <c r="K55" s="93"/>
      <c r="L55" s="93">
        <f>COUNTIF(L7:L47,"*Exception*")</f>
        <v>0</v>
      </c>
      <c r="M55" s="93">
        <f aca="true" t="shared" si="6" ref="M55:AV55">COUNTIF(M7:M47,"*Exception*")</f>
        <v>0</v>
      </c>
      <c r="N55" s="93">
        <f t="shared" si="6"/>
        <v>0</v>
      </c>
      <c r="O55" s="93">
        <f t="shared" si="6"/>
        <v>0</v>
      </c>
      <c r="P55" s="93">
        <f t="shared" si="6"/>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93">
        <f t="shared" si="6"/>
        <v>0</v>
      </c>
      <c r="AB55" s="93">
        <f t="shared" si="6"/>
        <v>0</v>
      </c>
      <c r="AC55" s="93">
        <f t="shared" si="6"/>
        <v>0</v>
      </c>
      <c r="AD55" s="93">
        <f t="shared" si="6"/>
        <v>0</v>
      </c>
      <c r="AE55" s="93">
        <f t="shared" si="6"/>
        <v>0</v>
      </c>
      <c r="AF55" s="93">
        <f t="shared" si="6"/>
        <v>0</v>
      </c>
      <c r="AG55" s="93">
        <f t="shared" si="6"/>
        <v>0</v>
      </c>
      <c r="AH55" s="93">
        <f>COUNTIF(AH7:AH47,"*Exception*")</f>
        <v>0</v>
      </c>
      <c r="AI55" s="93">
        <f>COUNTIF(AI7:AI47,"*Exception*")</f>
        <v>0</v>
      </c>
      <c r="AJ55" s="93">
        <f t="shared" si="6"/>
        <v>0</v>
      </c>
      <c r="AK55" s="93"/>
      <c r="AL55" s="93">
        <f t="shared" si="6"/>
        <v>0</v>
      </c>
      <c r="AM55" s="93">
        <f t="shared" si="6"/>
        <v>0</v>
      </c>
      <c r="AN55" s="93">
        <f t="shared" si="6"/>
        <v>0</v>
      </c>
      <c r="AO55" s="93">
        <f t="shared" si="6"/>
        <v>0</v>
      </c>
      <c r="AP55" s="93">
        <f t="shared" si="6"/>
        <v>0</v>
      </c>
      <c r="AQ55" s="93"/>
      <c r="AR55" s="93">
        <f t="shared" si="6"/>
        <v>0</v>
      </c>
      <c r="AS55" s="93">
        <f t="shared" si="6"/>
        <v>0</v>
      </c>
      <c r="AT55" s="93">
        <f t="shared" si="6"/>
        <v>0</v>
      </c>
      <c r="AU55" s="93">
        <f t="shared" si="6"/>
        <v>0</v>
      </c>
      <c r="AV55" s="93">
        <f t="shared" si="6"/>
        <v>0</v>
      </c>
      <c r="AW55" s="93"/>
    </row>
    <row r="57" ht="15" thickBot="1"/>
    <row r="58" spans="2:44" ht="15">
      <c r="B58" s="274" t="s">
        <v>82</v>
      </c>
      <c r="C58" s="238"/>
      <c r="D58" s="238"/>
      <c r="E58" s="238"/>
      <c r="AJ58" s="171" t="s">
        <v>250</v>
      </c>
      <c r="AK58" s="177">
        <f>COUNTIF(AK7:AK47,"Intravesical BCG")</f>
        <v>0</v>
      </c>
      <c r="AL58" s="178" t="str">
        <f>IF(ISERROR(AK58/AK50),"%",AK58/AK50)</f>
        <v>%</v>
      </c>
      <c r="AO58" s="171" t="s">
        <v>248</v>
      </c>
      <c r="AP58" s="173"/>
      <c r="AQ58" s="177">
        <f>COUNTIF(AQ7:AQ47,"Radical cystectomy")</f>
        <v>0</v>
      </c>
      <c r="AR58" s="178" t="str">
        <f>IF(ISERROR(AQ58/AQ50),"%",AQ58/AQ50)</f>
        <v>%</v>
      </c>
    </row>
    <row r="59" spans="2:44" ht="15">
      <c r="B59" s="271" t="s">
        <v>206</v>
      </c>
      <c r="C59" s="272"/>
      <c r="D59" s="272"/>
      <c r="E59" s="272"/>
      <c r="AJ59" s="172" t="s">
        <v>248</v>
      </c>
      <c r="AK59" s="179">
        <f>COUNTIF(AK7:AK47,"Radical cystectomy")</f>
        <v>0</v>
      </c>
      <c r="AL59" s="180" t="str">
        <f>IF(ISERROR(AK59/AK50),"%",AK59/AK50)</f>
        <v>%</v>
      </c>
      <c r="AO59" s="172" t="s">
        <v>249</v>
      </c>
      <c r="AP59" s="4"/>
      <c r="AQ59" s="179">
        <f>COUNTIF(AQ7:AQ47,"Radiotherapy with a radiosensitiser")</f>
        <v>0</v>
      </c>
      <c r="AR59" s="180" t="str">
        <f>IF(ISERROR(AQ59/AQ50),"%",AQ59/AQ50)</f>
        <v>%</v>
      </c>
    </row>
    <row r="60" spans="2:44" ht="15.75" thickBot="1">
      <c r="B60" s="271" t="s">
        <v>207</v>
      </c>
      <c r="C60" s="272"/>
      <c r="D60" s="272"/>
      <c r="E60" s="272"/>
      <c r="AJ60" s="176" t="s">
        <v>247</v>
      </c>
      <c r="AK60" s="181">
        <f>COUNTIF(AK7:AK47,"Neither")</f>
        <v>0</v>
      </c>
      <c r="AL60" s="182" t="str">
        <f>IF(ISERROR(AK60/AK50),"%",AK60/AK50)</f>
        <v>%</v>
      </c>
      <c r="AO60" s="176" t="s">
        <v>247</v>
      </c>
      <c r="AP60" s="175"/>
      <c r="AQ60" s="181">
        <f>COUNTIF(AQ7:AQ47,"Neither")</f>
        <v>0</v>
      </c>
      <c r="AR60" s="182" t="str">
        <f>IF(ISERROR(AQ60/AQ50),"%",AQ60/AQ50)</f>
        <v>%</v>
      </c>
    </row>
    <row r="61" spans="2:5" ht="15" hidden="1">
      <c r="B61" s="273" t="s">
        <v>130</v>
      </c>
      <c r="C61" s="272"/>
      <c r="D61" s="272"/>
      <c r="E61" s="272"/>
    </row>
    <row r="62" spans="2:5" ht="15" hidden="1">
      <c r="B62" s="273" t="s">
        <v>131</v>
      </c>
      <c r="C62" s="272"/>
      <c r="D62" s="272"/>
      <c r="E62" s="272"/>
    </row>
    <row r="63" spans="2:5" ht="15" hidden="1">
      <c r="B63" s="271" t="s">
        <v>132</v>
      </c>
      <c r="C63" s="272"/>
      <c r="D63" s="272"/>
      <c r="E63" s="272"/>
    </row>
    <row r="64" spans="2:5" ht="15" hidden="1">
      <c r="B64" s="271" t="s">
        <v>133</v>
      </c>
      <c r="C64" s="272"/>
      <c r="D64" s="272"/>
      <c r="E64" s="272"/>
    </row>
    <row r="65" spans="2:5" ht="15" hidden="1">
      <c r="B65" s="271" t="s">
        <v>134</v>
      </c>
      <c r="C65" s="272"/>
      <c r="D65" s="272"/>
      <c r="E65" s="272"/>
    </row>
    <row r="66" spans="2:5" ht="15" hidden="1">
      <c r="B66" s="271" t="s">
        <v>135</v>
      </c>
      <c r="C66" s="272"/>
      <c r="D66" s="272"/>
      <c r="E66" s="272"/>
    </row>
    <row r="69" ht="14.25" hidden="1">
      <c r="F69" s="2" t="s">
        <v>183</v>
      </c>
    </row>
    <row r="70" ht="14.25" hidden="1">
      <c r="F70" s="2" t="s">
        <v>184</v>
      </c>
    </row>
    <row r="71" ht="14.25" hidden="1">
      <c r="F71" s="2" t="s">
        <v>185</v>
      </c>
    </row>
    <row r="72" ht="14.25" hidden="1">
      <c r="F72" s="2" t="s">
        <v>186</v>
      </c>
    </row>
    <row r="73" ht="14.25" hidden="1">
      <c r="F73" s="2" t="s">
        <v>6</v>
      </c>
    </row>
    <row r="74" ht="14.25" hidden="1">
      <c r="F74" s="2" t="s">
        <v>21</v>
      </c>
    </row>
    <row r="79" ht="14.25" hidden="1">
      <c r="B79" s="44" t="s">
        <v>25</v>
      </c>
    </row>
    <row r="80" ht="14.25" hidden="1">
      <c r="B80" s="44" t="s">
        <v>26</v>
      </c>
    </row>
    <row r="81" ht="14.25" hidden="1">
      <c r="B81" s="44" t="s">
        <v>37</v>
      </c>
    </row>
    <row r="82" ht="14.25" hidden="1">
      <c r="B82" s="44" t="s">
        <v>33</v>
      </c>
    </row>
    <row r="83" ht="14.25" hidden="1">
      <c r="B83" s="44" t="s">
        <v>34</v>
      </c>
    </row>
    <row r="84" ht="14.25" hidden="1">
      <c r="B84" s="44" t="s">
        <v>27</v>
      </c>
    </row>
    <row r="85" ht="14.25" hidden="1">
      <c r="B85" s="44" t="s">
        <v>38</v>
      </c>
    </row>
    <row r="86" ht="14.25" hidden="1">
      <c r="B86" s="44" t="s">
        <v>28</v>
      </c>
    </row>
    <row r="87" ht="14.25" hidden="1">
      <c r="B87" s="44" t="s">
        <v>29</v>
      </c>
    </row>
    <row r="88" ht="14.25" hidden="1">
      <c r="B88" s="44" t="s">
        <v>30</v>
      </c>
    </row>
    <row r="89" ht="14.25" hidden="1">
      <c r="B89" s="44" t="s">
        <v>39</v>
      </c>
    </row>
    <row r="90" ht="14.25" hidden="1">
      <c r="B90" s="44" t="s">
        <v>35</v>
      </c>
    </row>
    <row r="91" ht="14.25" hidden="1">
      <c r="B91" s="44" t="s">
        <v>36</v>
      </c>
    </row>
    <row r="92" ht="14.25" hidden="1">
      <c r="B92" s="44" t="s">
        <v>40</v>
      </c>
    </row>
    <row r="93" ht="14.25" hidden="1">
      <c r="B93" s="44" t="s">
        <v>31</v>
      </c>
    </row>
    <row r="94" ht="14.25" hidden="1">
      <c r="B94" s="44" t="s">
        <v>41</v>
      </c>
    </row>
    <row r="95" ht="14.25" hidden="1">
      <c r="B95" s="44" t="s">
        <v>32</v>
      </c>
    </row>
  </sheetData>
  <sheetProtection/>
  <mergeCells count="36">
    <mergeCell ref="AO2:AQ2"/>
    <mergeCell ref="Y4:Y5"/>
    <mergeCell ref="M2:Y2"/>
    <mergeCell ref="Z2:AB2"/>
    <mergeCell ref="AC2:AG2"/>
    <mergeCell ref="AH2:AN2"/>
    <mergeCell ref="AH4:AH5"/>
    <mergeCell ref="AI4:AI5"/>
    <mergeCell ref="AO4:AO5"/>
    <mergeCell ref="AP4:AP5"/>
    <mergeCell ref="AR2:AV2"/>
    <mergeCell ref="F4:F5"/>
    <mergeCell ref="G4:G5"/>
    <mergeCell ref="H4:H5"/>
    <mergeCell ref="I4:I5"/>
    <mergeCell ref="J4:J5"/>
    <mergeCell ref="K4:K5"/>
    <mergeCell ref="L4:L5"/>
    <mergeCell ref="AJ4:AJ5"/>
    <mergeCell ref="AL4:AN4"/>
    <mergeCell ref="AW4:AW5"/>
    <mergeCell ref="B58:E58"/>
    <mergeCell ref="Z4:AA4"/>
    <mergeCell ref="AB4:AB5"/>
    <mergeCell ref="AC4:AC5"/>
    <mergeCell ref="AD4:AG4"/>
    <mergeCell ref="F2:L2"/>
    <mergeCell ref="M4:X4"/>
    <mergeCell ref="B65:E65"/>
    <mergeCell ref="B66:E66"/>
    <mergeCell ref="B59:E59"/>
    <mergeCell ref="B60:E60"/>
    <mergeCell ref="B61:E61"/>
    <mergeCell ref="B62:E62"/>
    <mergeCell ref="B63:E63"/>
    <mergeCell ref="B64:E64"/>
  </mergeCells>
  <dataValidations count="11">
    <dataValidation type="date" allowBlank="1" showInputMessage="1" showErrorMessage="1" sqref="K7:K47">
      <formula1>1</formula1>
      <formula2>401769</formula2>
    </dataValidation>
    <dataValidation type="list" allowBlank="1" showInputMessage="1" showErrorMessage="1" sqref="AQ7:AQ47">
      <formula1>"Radical cystectomy, Radiotherapy with a radiosensitiser, Neither"</formula1>
    </dataValidation>
    <dataValidation type="list" allowBlank="1" showInputMessage="1" showErrorMessage="1" sqref="AK7:AK47">
      <formula1>"Intravesical BCG, Radical cystectomy, Neither"</formula1>
    </dataValidation>
    <dataValidation type="list" allowBlank="1" showInputMessage="1" showErrorMessage="1" sqref="F7:F47">
      <formula1>$F$69:$F$74</formula1>
    </dataValidation>
    <dataValidation type="list" allowBlank="1" showInputMessage="1" showErrorMessage="1" sqref="AP7:AP47">
      <formula1>"Yes, No, NA, Exception B, Exception"</formula1>
    </dataValidation>
    <dataValidation type="list" allowBlank="1" showInputMessage="1" showErrorMessage="1" sqref="AO7:AO47">
      <formula1>"Yes, No, NA, Exception A, Exception"</formula1>
    </dataValidation>
    <dataValidation type="list" allowBlank="1" showInputMessage="1" showErrorMessage="1" sqref="J7:J47">
      <formula1>"Non-muscle-invasive bladder cancer, Muscle-invasive bladder cancer, Other"</formula1>
    </dataValidation>
    <dataValidation type="list" allowBlank="1" showInputMessage="1" showErrorMessage="1" sqref="Y7:Y47">
      <formula1>"Low-risk, Intermediate-risk, High-risk"</formula1>
    </dataValidation>
    <dataValidation type="list" allowBlank="1" showInputMessage="1" showErrorMessage="1" sqref="AR7:AV47 V7:X47 AL7:AN47 Z7:AJ47 L7:T47 G7:I47">
      <formula1>"Yes, No, NA, Exception"</formula1>
    </dataValidation>
    <dataValidation type="list" allowBlank="1" showInputMessage="1" showErrorMessage="1" sqref="E7:E47">
      <formula1>$B$79:$B$95</formula1>
    </dataValidation>
    <dataValidation type="list" allowBlank="1" showInputMessage="1" showErrorMessage="1" sqref="D7:D47">
      <formula1>"Male,Female"</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O78"/>
  <sheetViews>
    <sheetView showGridLines="0" zoomScale="90" zoomScaleNormal="90" zoomScalePageLayoutView="0" workbookViewId="0" topLeftCell="A1">
      <selection activeCell="V19" sqref="V19"/>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80" customWidth="1"/>
    <col min="10" max="10" width="7.7109375" style="80" customWidth="1"/>
    <col min="11" max="11" width="3.7109375" style="0" customWidth="1"/>
    <col min="12" max="12" width="4.7109375" style="0" customWidth="1"/>
    <col min="13" max="13" width="16.8515625" style="0" customWidth="1"/>
    <col min="14" max="14" width="4.7109375" style="0" customWidth="1"/>
  </cols>
  <sheetData>
    <row r="1" spans="2:15" ht="30" customHeight="1">
      <c r="B1" s="239" t="str">
        <f>"Printable data collection form for "&amp;'Hidden sheet'!B3&amp;": "&amp;'Hidden sheet'!B4&amp;" clinical audit"</f>
        <v>Printable data collection form for Bladder cancer:  clinical audit</v>
      </c>
      <c r="C1" s="240"/>
      <c r="D1" s="240"/>
      <c r="E1" s="240"/>
      <c r="F1" s="240"/>
      <c r="G1" s="240"/>
      <c r="H1" s="240"/>
      <c r="I1" s="240"/>
      <c r="J1" s="240"/>
      <c r="K1" s="240"/>
      <c r="L1" s="240"/>
      <c r="M1" s="240"/>
      <c r="N1" s="240"/>
      <c r="O1" s="71"/>
    </row>
    <row r="2" s="72" customFormat="1" ht="14.25"/>
    <row r="3" spans="2:14" s="86" customFormat="1" ht="15" customHeight="1">
      <c r="B3" s="334" t="s">
        <v>122</v>
      </c>
      <c r="C3" s="334"/>
      <c r="D3" s="334"/>
      <c r="E3" s="334"/>
      <c r="F3" s="334"/>
      <c r="G3" s="334"/>
      <c r="H3" s="334"/>
      <c r="I3" s="334"/>
      <c r="J3" s="334"/>
      <c r="K3" s="334"/>
      <c r="L3" s="334"/>
      <c r="M3" s="334"/>
      <c r="N3" s="334"/>
    </row>
    <row r="4" s="86" customFormat="1" ht="15" thickBot="1"/>
    <row r="5" spans="2:14" s="72" customFormat="1" ht="30" customHeight="1" thickBot="1">
      <c r="B5" s="355" t="s">
        <v>100</v>
      </c>
      <c r="C5" s="356"/>
      <c r="D5" s="357"/>
      <c r="E5" s="355" t="s">
        <v>84</v>
      </c>
      <c r="F5" s="357"/>
      <c r="G5" s="355" t="s">
        <v>83</v>
      </c>
      <c r="H5" s="357"/>
      <c r="I5" s="86"/>
      <c r="J5" s="86"/>
      <c r="K5" s="86"/>
      <c r="L5" s="86"/>
      <c r="M5" s="86"/>
      <c r="N5" s="86"/>
    </row>
    <row r="6" spans="2:14" s="72" customFormat="1" ht="14.25">
      <c r="B6" s="343" t="s">
        <v>117</v>
      </c>
      <c r="C6" s="288"/>
      <c r="D6" s="288"/>
      <c r="E6" s="288"/>
      <c r="F6" s="288"/>
      <c r="G6" s="288"/>
      <c r="H6" s="288"/>
      <c r="I6" s="288"/>
      <c r="J6" s="288"/>
      <c r="K6" s="288"/>
      <c r="L6" s="288"/>
      <c r="M6" s="288"/>
      <c r="N6" s="288"/>
    </row>
    <row r="7" spans="2:14" s="72" customFormat="1" ht="15" thickBot="1">
      <c r="B7" s="86"/>
      <c r="C7" s="86"/>
      <c r="D7" s="86"/>
      <c r="E7" s="86"/>
      <c r="F7" s="86"/>
      <c r="G7" s="86"/>
      <c r="H7" s="86"/>
      <c r="I7" s="86"/>
      <c r="J7" s="86"/>
      <c r="K7" s="86"/>
      <c r="L7" s="86"/>
      <c r="M7" s="86"/>
      <c r="N7" s="86"/>
    </row>
    <row r="8" spans="2:14" s="72" customFormat="1" ht="15.75" thickBot="1">
      <c r="B8" s="338" t="s">
        <v>85</v>
      </c>
      <c r="C8" s="339"/>
      <c r="D8" s="342"/>
      <c r="E8" s="338" t="s">
        <v>86</v>
      </c>
      <c r="F8" s="342"/>
      <c r="G8" s="338" t="s">
        <v>87</v>
      </c>
      <c r="H8" s="342"/>
      <c r="I8" s="338" t="s">
        <v>88</v>
      </c>
      <c r="J8" s="339"/>
      <c r="K8" s="340"/>
      <c r="L8" s="341"/>
      <c r="M8" s="335" t="s">
        <v>89</v>
      </c>
      <c r="N8" s="336"/>
    </row>
    <row r="9" spans="2:14" s="72" customFormat="1" ht="29.25" thickBot="1">
      <c r="B9" s="337" t="s">
        <v>90</v>
      </c>
      <c r="C9" s="337"/>
      <c r="D9" s="88"/>
      <c r="E9" s="88" t="s">
        <v>92</v>
      </c>
      <c r="F9" s="88"/>
      <c r="G9" s="88" t="s">
        <v>95</v>
      </c>
      <c r="H9" s="88"/>
      <c r="I9" s="315" t="s">
        <v>118</v>
      </c>
      <c r="J9" s="319"/>
      <c r="K9" s="328"/>
      <c r="L9" s="88"/>
      <c r="M9" s="88" t="s">
        <v>31</v>
      </c>
      <c r="N9" s="81"/>
    </row>
    <row r="10" spans="2:14" s="72" customFormat="1" ht="29.25" thickBot="1">
      <c r="B10" s="337" t="s">
        <v>91</v>
      </c>
      <c r="C10" s="337"/>
      <c r="D10" s="88"/>
      <c r="E10" s="88" t="s">
        <v>93</v>
      </c>
      <c r="F10" s="88"/>
      <c r="G10" s="88" t="s">
        <v>96</v>
      </c>
      <c r="H10" s="88"/>
      <c r="I10" s="315" t="s">
        <v>98</v>
      </c>
      <c r="J10" s="319"/>
      <c r="K10" s="328"/>
      <c r="L10" s="88"/>
      <c r="M10" s="88" t="s">
        <v>41</v>
      </c>
      <c r="N10" s="81"/>
    </row>
    <row r="11" spans="2:14" s="72" customFormat="1" ht="30" customHeight="1" thickBot="1">
      <c r="B11" s="315" t="s">
        <v>37</v>
      </c>
      <c r="C11" s="328"/>
      <c r="D11" s="88"/>
      <c r="E11" s="88" t="s">
        <v>94</v>
      </c>
      <c r="F11" s="88"/>
      <c r="G11" s="88" t="s">
        <v>97</v>
      </c>
      <c r="H11" s="88"/>
      <c r="I11" s="315" t="s">
        <v>40</v>
      </c>
      <c r="J11" s="319"/>
      <c r="K11" s="328"/>
      <c r="L11" s="88"/>
      <c r="M11" s="88" t="s">
        <v>32</v>
      </c>
      <c r="N11" s="81"/>
    </row>
    <row r="12" spans="2:14" s="72" customFormat="1" ht="29.25" thickBot="1">
      <c r="B12" s="315"/>
      <c r="C12" s="328"/>
      <c r="D12" s="88"/>
      <c r="E12" s="88" t="s">
        <v>38</v>
      </c>
      <c r="F12" s="88"/>
      <c r="G12" s="88" t="s">
        <v>39</v>
      </c>
      <c r="H12" s="88"/>
      <c r="I12" s="315"/>
      <c r="J12" s="319"/>
      <c r="K12" s="328"/>
      <c r="L12" s="88"/>
      <c r="M12" s="88"/>
      <c r="N12" s="81"/>
    </row>
    <row r="13" spans="2:14" s="72" customFormat="1" ht="14.25">
      <c r="B13" s="82"/>
      <c r="C13" s="82"/>
      <c r="D13" s="82"/>
      <c r="E13" s="82"/>
      <c r="F13" s="82"/>
      <c r="G13" s="82"/>
      <c r="H13" s="82"/>
      <c r="I13" s="82"/>
      <c r="J13" s="82"/>
      <c r="K13" s="82"/>
      <c r="L13" s="82"/>
      <c r="M13" s="82"/>
      <c r="N13" s="82"/>
    </row>
    <row r="14" spans="2:14" s="72" customFormat="1" ht="15" thickBot="1">
      <c r="B14" s="86"/>
      <c r="C14" s="86"/>
      <c r="D14" s="86"/>
      <c r="E14" s="86"/>
      <c r="F14" s="86"/>
      <c r="G14" s="86"/>
      <c r="H14" s="86"/>
      <c r="I14" s="86"/>
      <c r="J14" s="86"/>
      <c r="K14" s="86"/>
      <c r="L14" s="86"/>
      <c r="M14" s="86"/>
      <c r="N14" s="86"/>
    </row>
    <row r="15" spans="2:14" ht="30" customHeight="1" thickBot="1">
      <c r="B15" s="103" t="s">
        <v>143</v>
      </c>
      <c r="C15" s="326" t="s">
        <v>99</v>
      </c>
      <c r="D15" s="324"/>
      <c r="E15" s="324"/>
      <c r="F15" s="324"/>
      <c r="G15" s="324"/>
      <c r="H15" s="331"/>
      <c r="I15" s="327"/>
      <c r="J15" s="103" t="s">
        <v>5</v>
      </c>
      <c r="K15" s="326" t="s">
        <v>6</v>
      </c>
      <c r="L15" s="327"/>
      <c r="M15" s="329" t="s">
        <v>129</v>
      </c>
      <c r="N15" s="330"/>
    </row>
    <row r="16" spans="2:14" s="107" customFormat="1" ht="15" customHeight="1" thickBot="1">
      <c r="B16" s="314" t="str">
        <f>'Data collection'!F2</f>
        <v>Diagnosing and staging bladder cancer</v>
      </c>
      <c r="C16" s="280"/>
      <c r="D16" s="280"/>
      <c r="E16" s="280"/>
      <c r="F16" s="280"/>
      <c r="G16" s="280"/>
      <c r="H16" s="280"/>
      <c r="I16" s="280"/>
      <c r="J16" s="280"/>
      <c r="K16" s="280"/>
      <c r="L16" s="280"/>
      <c r="M16" s="280"/>
      <c r="N16" s="281"/>
    </row>
    <row r="17" spans="2:14" s="80" customFormat="1" ht="45" customHeight="1">
      <c r="B17" s="186">
        <f>'Data collection'!F3</f>
        <v>1</v>
      </c>
      <c r="C17" s="348" t="str">
        <f>'Data collection'!F4</f>
        <v>Was the person with suspected bladder cancer offered white-light guided TURBT with one of photodynamic diagnosis, narrow-band imaging, cytology or a urinary biomarker test?</v>
      </c>
      <c r="D17" s="349"/>
      <c r="E17" s="349"/>
      <c r="F17" s="349"/>
      <c r="G17" s="349"/>
      <c r="H17" s="349"/>
      <c r="I17" s="350"/>
      <c r="J17" s="185"/>
      <c r="K17" s="351"/>
      <c r="L17" s="352"/>
      <c r="M17" s="332"/>
      <c r="N17" s="333"/>
    </row>
    <row r="18" spans="2:14" s="192" customFormat="1" ht="15" customHeight="1" thickBot="1">
      <c r="B18" s="187"/>
      <c r="C18" s="321" t="s">
        <v>278</v>
      </c>
      <c r="D18" s="322"/>
      <c r="E18" s="322"/>
      <c r="F18" s="322"/>
      <c r="G18" s="322"/>
      <c r="H18" s="322"/>
      <c r="I18" s="323"/>
      <c r="J18" s="185"/>
      <c r="K18" s="188"/>
      <c r="L18" s="189"/>
      <c r="M18" s="190"/>
      <c r="N18" s="191"/>
    </row>
    <row r="19" spans="2:14" s="80" customFormat="1" ht="31.5" customHeight="1" thickBot="1">
      <c r="B19" s="184">
        <f>'Data collection'!G3</f>
        <v>2</v>
      </c>
      <c r="C19" s="318" t="str">
        <f>'Data collection'!G4</f>
        <v>Was the person offered a single dose of intravesical mitomycin C given at the same time as the first TURBT?
</v>
      </c>
      <c r="D19" s="319"/>
      <c r="E19" s="319"/>
      <c r="F19" s="319"/>
      <c r="G19" s="319"/>
      <c r="H19" s="319"/>
      <c r="I19" s="320"/>
      <c r="J19" s="103"/>
      <c r="K19" s="326"/>
      <c r="L19" s="327"/>
      <c r="M19" s="324"/>
      <c r="N19" s="325"/>
    </row>
    <row r="20" spans="2:14" s="107" customFormat="1" ht="31.5" customHeight="1" thickBot="1">
      <c r="B20" s="184">
        <f>'Data collection'!H3</f>
        <v>3</v>
      </c>
      <c r="C20" s="318" t="str">
        <f>'Data collection'!H4</f>
        <v>Was detrusor muscle obtained during TURBT?</v>
      </c>
      <c r="D20" s="319"/>
      <c r="E20" s="319"/>
      <c r="F20" s="319"/>
      <c r="G20" s="319"/>
      <c r="H20" s="319"/>
      <c r="I20" s="320"/>
      <c r="J20" s="103"/>
      <c r="K20" s="326"/>
      <c r="L20" s="327"/>
      <c r="M20" s="163"/>
      <c r="N20" s="164"/>
    </row>
    <row r="21" spans="2:14" s="107" customFormat="1" ht="31.5" customHeight="1" thickBot="1">
      <c r="B21" s="184">
        <f>'Data collection'!I3</f>
        <v>4</v>
      </c>
      <c r="C21" s="318" t="str">
        <f>'Data collection'!I4</f>
        <v>If not, was further TURBT offered?</v>
      </c>
      <c r="D21" s="319"/>
      <c r="E21" s="319"/>
      <c r="F21" s="319"/>
      <c r="G21" s="319"/>
      <c r="H21" s="319"/>
      <c r="I21" s="320"/>
      <c r="J21" s="103"/>
      <c r="K21" s="326"/>
      <c r="L21" s="327"/>
      <c r="M21" s="163"/>
      <c r="N21" s="164"/>
    </row>
    <row r="22" spans="2:14" s="80" customFormat="1" ht="63.75" customHeight="1" thickBot="1">
      <c r="B22" s="104">
        <f>'Data collection'!J3</f>
        <v>5</v>
      </c>
      <c r="C22" s="315" t="str">
        <f>'Data collection'!J4</f>
        <v>Was the person diagnosed with non-muscle-invasive or muscle-invasive bladder cancer?
If other, end audit here.</v>
      </c>
      <c r="D22" s="319"/>
      <c r="E22" s="319"/>
      <c r="F22" s="319"/>
      <c r="G22" s="319"/>
      <c r="H22" s="319"/>
      <c r="I22" s="320"/>
      <c r="J22" s="345" t="s">
        <v>227</v>
      </c>
      <c r="K22" s="358"/>
      <c r="L22" s="359"/>
      <c r="M22" s="324"/>
      <c r="N22" s="325"/>
    </row>
    <row r="23" spans="2:14" s="80" customFormat="1" ht="47.25" customHeight="1" thickBot="1">
      <c r="B23" s="104">
        <f>'Data collection'!L3</f>
        <v>7</v>
      </c>
      <c r="C23" s="318" t="str">
        <f>'Data collection'!L4</f>
        <v>If the person was a smoker, were they offered smoking cessation support?
For non-muscle-invasive bladder cancer, go to question 8.  
For muscle-invasive bladder cancer, go to question 35.  </v>
      </c>
      <c r="D23" s="319"/>
      <c r="E23" s="319"/>
      <c r="F23" s="319"/>
      <c r="G23" s="319"/>
      <c r="H23" s="319"/>
      <c r="I23" s="320"/>
      <c r="J23" s="103"/>
      <c r="K23" s="326"/>
      <c r="L23" s="327"/>
      <c r="M23" s="324"/>
      <c r="N23" s="325"/>
    </row>
    <row r="24" spans="2:14" s="107" customFormat="1" ht="15" customHeight="1" thickBot="1">
      <c r="B24" s="314" t="str">
        <f>'Data collection'!M2</f>
        <v>Non-muscle-invasive bladder cancer</v>
      </c>
      <c r="C24" s="280"/>
      <c r="D24" s="280"/>
      <c r="E24" s="280"/>
      <c r="F24" s="280"/>
      <c r="G24" s="280"/>
      <c r="H24" s="280"/>
      <c r="I24" s="280"/>
      <c r="J24" s="280"/>
      <c r="K24" s="280"/>
      <c r="L24" s="280"/>
      <c r="M24" s="280"/>
      <c r="N24" s="281"/>
    </row>
    <row r="25" spans="2:14" s="107" customFormat="1" ht="31.5" customHeight="1" thickBot="1">
      <c r="B25" s="104"/>
      <c r="C25" s="315" t="str">
        <f>'Data collection'!M4</f>
        <v>Were the following recorded:</v>
      </c>
      <c r="D25" s="319"/>
      <c r="E25" s="319"/>
      <c r="F25" s="319"/>
      <c r="G25" s="319"/>
      <c r="H25" s="319"/>
      <c r="I25" s="320"/>
      <c r="J25" s="103"/>
      <c r="K25" s="326"/>
      <c r="L25" s="327"/>
      <c r="M25" s="324"/>
      <c r="N25" s="325"/>
    </row>
    <row r="26" spans="2:14" s="80" customFormat="1" ht="31.5" customHeight="1" thickBot="1">
      <c r="B26" s="104">
        <f>'Data collection'!M3</f>
        <v>8</v>
      </c>
      <c r="C26" s="315" t="str">
        <f>'Data collection'!M5</f>
        <v>• recurrence history?</v>
      </c>
      <c r="D26" s="319"/>
      <c r="E26" s="319"/>
      <c r="F26" s="319"/>
      <c r="G26" s="319"/>
      <c r="H26" s="319"/>
      <c r="I26" s="320"/>
      <c r="J26" s="103"/>
      <c r="K26" s="326"/>
      <c r="L26" s="327"/>
      <c r="M26" s="324"/>
      <c r="N26" s="325"/>
    </row>
    <row r="27" spans="2:14" s="80" customFormat="1" ht="31.5" customHeight="1" thickBot="1">
      <c r="B27" s="104">
        <f>'Data collection'!N3</f>
        <v>9</v>
      </c>
      <c r="C27" s="315" t="str">
        <f>'Data collection'!N5</f>
        <v>• size and number of cancers?</v>
      </c>
      <c r="D27" s="319"/>
      <c r="E27" s="319"/>
      <c r="F27" s="319"/>
      <c r="G27" s="319"/>
      <c r="H27" s="319"/>
      <c r="I27" s="320"/>
      <c r="J27" s="103"/>
      <c r="K27" s="326"/>
      <c r="L27" s="327"/>
      <c r="M27" s="324"/>
      <c r="N27" s="325"/>
    </row>
    <row r="28" spans="2:14" s="80" customFormat="1" ht="31.5" customHeight="1" thickBot="1">
      <c r="B28" s="104">
        <f>'Data collection'!O3</f>
        <v>10</v>
      </c>
      <c r="C28" s="315" t="str">
        <f>'Data collection'!O5</f>
        <v>• histological type?</v>
      </c>
      <c r="D28" s="319"/>
      <c r="E28" s="319"/>
      <c r="F28" s="319"/>
      <c r="G28" s="319"/>
      <c r="H28" s="319"/>
      <c r="I28" s="320"/>
      <c r="J28" s="103"/>
      <c r="K28" s="326"/>
      <c r="L28" s="327"/>
      <c r="M28" s="324"/>
      <c r="N28" s="325"/>
    </row>
    <row r="29" spans="2:14" s="80" customFormat="1" ht="31.5" customHeight="1" thickBot="1">
      <c r="B29" s="104">
        <f>'Data collection'!P3</f>
        <v>11</v>
      </c>
      <c r="C29" s="315" t="str">
        <f>'Data collection'!P5</f>
        <v>• grade?</v>
      </c>
      <c r="D29" s="319"/>
      <c r="E29" s="319"/>
      <c r="F29" s="319"/>
      <c r="G29" s="319"/>
      <c r="H29" s="319"/>
      <c r="I29" s="320"/>
      <c r="J29" s="103"/>
      <c r="K29" s="326"/>
      <c r="L29" s="327"/>
      <c r="M29" s="324"/>
      <c r="N29" s="325"/>
    </row>
    <row r="30" spans="2:14" s="80" customFormat="1" ht="31.5" customHeight="1" thickBot="1">
      <c r="B30" s="104">
        <f>'Data collection'!Q3</f>
        <v>12</v>
      </c>
      <c r="C30" s="315" t="str">
        <f>'Data collection'!Q5</f>
        <v>• stage?</v>
      </c>
      <c r="D30" s="319"/>
      <c r="E30" s="319"/>
      <c r="F30" s="319"/>
      <c r="G30" s="319"/>
      <c r="H30" s="319"/>
      <c r="I30" s="320"/>
      <c r="J30" s="103"/>
      <c r="K30" s="326"/>
      <c r="L30" s="327"/>
      <c r="M30" s="324"/>
      <c r="N30" s="325"/>
    </row>
    <row r="31" spans="2:14" s="80" customFormat="1" ht="31.5" customHeight="1" thickBot="1">
      <c r="B31" s="104">
        <f>'Data collection'!R3</f>
        <v>13</v>
      </c>
      <c r="C31" s="315" t="str">
        <f>'Data collection'!R5</f>
        <v>• presence or absence of flat urothelium?</v>
      </c>
      <c r="D31" s="319"/>
      <c r="E31" s="319"/>
      <c r="F31" s="319"/>
      <c r="G31" s="319"/>
      <c r="H31" s="319"/>
      <c r="I31" s="320"/>
      <c r="J31" s="103"/>
      <c r="K31" s="326"/>
      <c r="L31" s="327"/>
      <c r="M31" s="324"/>
      <c r="N31" s="325"/>
    </row>
    <row r="32" spans="2:14" s="80" customFormat="1" ht="31.5" customHeight="1" thickBot="1">
      <c r="B32" s="104">
        <f>'Data collection'!S3</f>
        <v>14</v>
      </c>
      <c r="C32" s="315" t="str">
        <f>'Data collection'!S5</f>
        <v>• presence or absence of detrusor muscle (muscularis propria)?</v>
      </c>
      <c r="D32" s="319"/>
      <c r="E32" s="319"/>
      <c r="F32" s="319"/>
      <c r="G32" s="319"/>
      <c r="H32" s="319"/>
      <c r="I32" s="320"/>
      <c r="J32" s="103"/>
      <c r="K32" s="326"/>
      <c r="L32" s="327"/>
      <c r="M32" s="324"/>
      <c r="N32" s="325"/>
    </row>
    <row r="33" spans="2:14" s="80" customFormat="1" ht="31.5" customHeight="1" thickBot="1">
      <c r="B33" s="104">
        <f>'Data collection'!T3</f>
        <v>15</v>
      </c>
      <c r="C33" s="315" t="str">
        <f>'Data collection'!T5</f>
        <v>• presence or absence of carcinoma in situ?</v>
      </c>
      <c r="D33" s="319"/>
      <c r="E33" s="319"/>
      <c r="F33" s="319"/>
      <c r="G33" s="319"/>
      <c r="H33" s="319"/>
      <c r="I33" s="320"/>
      <c r="J33" s="103"/>
      <c r="K33" s="326"/>
      <c r="L33" s="327"/>
      <c r="M33" s="324"/>
      <c r="N33" s="325"/>
    </row>
    <row r="34" spans="2:14" s="80" customFormat="1" ht="31.5" customHeight="1" thickBot="1">
      <c r="B34" s="104">
        <f>'Data collection'!V3</f>
        <v>16</v>
      </c>
      <c r="C34" s="315" t="str">
        <f>'Data collection'!V5</f>
        <v>• the risk category of the person's cancer?</v>
      </c>
      <c r="D34" s="319"/>
      <c r="E34" s="319"/>
      <c r="F34" s="319"/>
      <c r="G34" s="319"/>
      <c r="H34" s="319"/>
      <c r="I34" s="320"/>
      <c r="J34" s="103"/>
      <c r="K34" s="326"/>
      <c r="L34" s="327"/>
      <c r="M34" s="324"/>
      <c r="N34" s="325"/>
    </row>
    <row r="35" spans="2:14" s="80" customFormat="1" ht="31.5" customHeight="1" thickBot="1">
      <c r="B35" s="184">
        <f>'Data collection'!W3</f>
        <v>17</v>
      </c>
      <c r="C35" s="315" t="str">
        <f>'Data collection'!W5</f>
        <v>• the predicted risk of recurrence? </v>
      </c>
      <c r="D35" s="319"/>
      <c r="E35" s="319"/>
      <c r="F35" s="319"/>
      <c r="G35" s="319"/>
      <c r="H35" s="319"/>
      <c r="I35" s="320"/>
      <c r="J35" s="103"/>
      <c r="K35" s="326"/>
      <c r="L35" s="327"/>
      <c r="M35" s="324"/>
      <c r="N35" s="325"/>
    </row>
    <row r="36" spans="2:14" s="107" customFormat="1" ht="31.5" customHeight="1" thickBot="1">
      <c r="B36" s="184">
        <f>'Data collection'!X3</f>
        <v>18</v>
      </c>
      <c r="C36" s="315" t="str">
        <f>'Data collection'!X5</f>
        <v>• the predicted risk of progression?</v>
      </c>
      <c r="D36" s="316"/>
      <c r="E36" s="316"/>
      <c r="F36" s="316"/>
      <c r="G36" s="316"/>
      <c r="H36" s="316"/>
      <c r="I36" s="317"/>
      <c r="J36" s="103"/>
      <c r="K36" s="326"/>
      <c r="L36" s="327"/>
      <c r="M36" s="324"/>
      <c r="N36" s="325"/>
    </row>
    <row r="37" spans="2:14" s="80" customFormat="1" ht="60" customHeight="1" thickBot="1">
      <c r="B37" s="104">
        <f>'Data collection'!Y3</f>
        <v>19</v>
      </c>
      <c r="C37" s="315" t="str">
        <f>'Data collection'!Y4</f>
        <v>What was the risk category of the person's cancer?
For low-risk, go to question 20.  
For intermediate-risk, go to question 23.
For high-risk, go to question 28.  </v>
      </c>
      <c r="D37" s="319"/>
      <c r="E37" s="319"/>
      <c r="F37" s="319"/>
      <c r="G37" s="319"/>
      <c r="H37" s="319"/>
      <c r="I37" s="320"/>
      <c r="J37" s="360" t="s">
        <v>209</v>
      </c>
      <c r="K37" s="361"/>
      <c r="L37" s="362"/>
      <c r="M37" s="324"/>
      <c r="N37" s="325"/>
    </row>
    <row r="38" spans="2:14" s="107" customFormat="1" ht="15" customHeight="1" thickBot="1">
      <c r="B38" s="314" t="str">
        <f>'Data collection'!Z2</f>
        <v>Low-risk non-muscle-invasive bladder cancer</v>
      </c>
      <c r="C38" s="280"/>
      <c r="D38" s="280"/>
      <c r="E38" s="280"/>
      <c r="F38" s="280"/>
      <c r="G38" s="280"/>
      <c r="H38" s="280"/>
      <c r="I38" s="280"/>
      <c r="J38" s="280"/>
      <c r="K38" s="280"/>
      <c r="L38" s="280"/>
      <c r="M38" s="280"/>
      <c r="N38" s="281"/>
    </row>
    <row r="39" spans="2:14" s="107" customFormat="1" ht="31.5" customHeight="1" thickBot="1">
      <c r="B39" s="104"/>
      <c r="C39" s="315" t="str">
        <f>'Data collection'!Z4</f>
        <v>If the person had low-risk non-muscle-invasive bladder cancer were they offered cystoscopic follow-up:</v>
      </c>
      <c r="D39" s="319"/>
      <c r="E39" s="319"/>
      <c r="F39" s="319"/>
      <c r="G39" s="319"/>
      <c r="H39" s="319"/>
      <c r="I39" s="320"/>
      <c r="J39" s="103"/>
      <c r="K39" s="326"/>
      <c r="L39" s="327"/>
      <c r="M39" s="324"/>
      <c r="N39" s="325"/>
    </row>
    <row r="40" spans="2:14" s="80" customFormat="1" ht="31.5" customHeight="1" thickBot="1">
      <c r="B40" s="104">
        <f>'Data collection'!Z3</f>
        <v>20</v>
      </c>
      <c r="C40" s="315" t="str">
        <f>'Data collection'!Z5</f>
        <v>• 3 months after diagnosis?</v>
      </c>
      <c r="D40" s="319"/>
      <c r="E40" s="319"/>
      <c r="F40" s="319"/>
      <c r="G40" s="319"/>
      <c r="H40" s="319"/>
      <c r="I40" s="320"/>
      <c r="J40" s="103"/>
      <c r="K40" s="326"/>
      <c r="L40" s="327"/>
      <c r="M40" s="324"/>
      <c r="N40" s="325"/>
    </row>
    <row r="41" spans="2:14" s="80" customFormat="1" ht="31.5" customHeight="1" thickBot="1">
      <c r="B41" s="104">
        <f>'Data collection'!AA3</f>
        <v>21</v>
      </c>
      <c r="C41" s="315" t="str">
        <f>'Data collection'!AA5</f>
        <v>• 12 months after diagnosis?</v>
      </c>
      <c r="D41" s="319"/>
      <c r="E41" s="319"/>
      <c r="F41" s="319"/>
      <c r="G41" s="319"/>
      <c r="H41" s="319"/>
      <c r="I41" s="320"/>
      <c r="J41" s="103"/>
      <c r="K41" s="326"/>
      <c r="L41" s="327"/>
      <c r="M41" s="324"/>
      <c r="N41" s="325"/>
    </row>
    <row r="42" spans="2:14" s="80" customFormat="1" ht="45" customHeight="1" thickBot="1">
      <c r="B42" s="104">
        <f>'Data collection'!AB3</f>
        <v>22</v>
      </c>
      <c r="C42" s="315" t="str">
        <f>'Data collection'!AB4</f>
        <v>If they had no recurrence of the bladder cancer within 12 months were they discharged to primary care?
End audit here.</v>
      </c>
      <c r="D42" s="319"/>
      <c r="E42" s="319"/>
      <c r="F42" s="319"/>
      <c r="G42" s="319"/>
      <c r="H42" s="319"/>
      <c r="I42" s="320"/>
      <c r="J42" s="103"/>
      <c r="K42" s="326"/>
      <c r="L42" s="327"/>
      <c r="M42" s="324"/>
      <c r="N42" s="325"/>
    </row>
    <row r="43" spans="2:14" s="107" customFormat="1" ht="15" customHeight="1" thickBot="1">
      <c r="B43" s="314" t="str">
        <f>'Data collection'!AC2</f>
        <v>Intermediate-risk non-muscle-invasive bladder cancer</v>
      </c>
      <c r="C43" s="280"/>
      <c r="D43" s="280"/>
      <c r="E43" s="280"/>
      <c r="F43" s="280"/>
      <c r="G43" s="280"/>
      <c r="H43" s="280"/>
      <c r="I43" s="280"/>
      <c r="J43" s="280"/>
      <c r="K43" s="280"/>
      <c r="L43" s="280"/>
      <c r="M43" s="280"/>
      <c r="N43" s="281"/>
    </row>
    <row r="44" spans="2:14" s="107" customFormat="1" ht="46.5" customHeight="1" thickBot="1">
      <c r="B44" s="104">
        <f>'Data collection'!AC3</f>
        <v>23</v>
      </c>
      <c r="C44" s="315" t="str">
        <f>'Data collection'!AC4</f>
        <v>If the person had newly diagnosed intermediate-risk non-muscle invasive bladder cancer were they offered a course of at least 6 doses of intravesical mitomycin C?</v>
      </c>
      <c r="D44" s="319"/>
      <c r="E44" s="319"/>
      <c r="F44" s="319"/>
      <c r="G44" s="319"/>
      <c r="H44" s="319"/>
      <c r="I44" s="328"/>
      <c r="J44" s="103"/>
      <c r="K44" s="326"/>
      <c r="L44" s="344"/>
      <c r="M44" s="326"/>
      <c r="N44" s="344"/>
    </row>
    <row r="45" spans="2:14" s="107" customFormat="1" ht="31.5" customHeight="1" thickBot="1">
      <c r="B45" s="104"/>
      <c r="C45" s="315" t="str">
        <f>'Data collection'!AD4</f>
        <v>If the person had intermediate-risk non-muscle-invasive bladder cancer were they offered cystoscopic follow-up:</v>
      </c>
      <c r="D45" s="319"/>
      <c r="E45" s="319"/>
      <c r="F45" s="319"/>
      <c r="G45" s="319"/>
      <c r="H45" s="319"/>
      <c r="I45" s="320"/>
      <c r="J45" s="103"/>
      <c r="K45" s="326"/>
      <c r="L45" s="327"/>
      <c r="M45" s="324"/>
      <c r="N45" s="325"/>
    </row>
    <row r="46" spans="2:14" s="80" customFormat="1" ht="31.5" customHeight="1" thickBot="1">
      <c r="B46" s="104">
        <f>'Data collection'!AD3</f>
        <v>24</v>
      </c>
      <c r="C46" s="315" t="str">
        <f>'Data collection'!AD5</f>
        <v>• 3 months after diagnosis?</v>
      </c>
      <c r="D46" s="319"/>
      <c r="E46" s="319"/>
      <c r="F46" s="319"/>
      <c r="G46" s="319"/>
      <c r="H46" s="319"/>
      <c r="I46" s="320"/>
      <c r="J46" s="103"/>
      <c r="K46" s="326"/>
      <c r="L46" s="327"/>
      <c r="M46" s="324"/>
      <c r="N46" s="325"/>
    </row>
    <row r="47" spans="2:14" s="80" customFormat="1" ht="31.5" customHeight="1" thickBot="1">
      <c r="B47" s="104">
        <f>'Data collection'!AE3</f>
        <v>25</v>
      </c>
      <c r="C47" s="315" t="str">
        <f>'Data collection'!AE5</f>
        <v>• 9 months after diagnosis?</v>
      </c>
      <c r="D47" s="319"/>
      <c r="E47" s="319"/>
      <c r="F47" s="319"/>
      <c r="G47" s="319"/>
      <c r="H47" s="319"/>
      <c r="I47" s="320"/>
      <c r="J47" s="103"/>
      <c r="K47" s="326"/>
      <c r="L47" s="327"/>
      <c r="M47" s="324"/>
      <c r="N47" s="325"/>
    </row>
    <row r="48" spans="2:14" s="80" customFormat="1" ht="31.5" customHeight="1" thickBot="1">
      <c r="B48" s="104">
        <f>'Data collection'!AF3</f>
        <v>26</v>
      </c>
      <c r="C48" s="315" t="str">
        <f>'Data collection'!AF5</f>
        <v>• 18 months after diagnosis?</v>
      </c>
      <c r="D48" s="319"/>
      <c r="E48" s="319"/>
      <c r="F48" s="319"/>
      <c r="G48" s="319"/>
      <c r="H48" s="319"/>
      <c r="I48" s="320"/>
      <c r="J48" s="103"/>
      <c r="K48" s="326"/>
      <c r="L48" s="327"/>
      <c r="M48" s="324"/>
      <c r="N48" s="325"/>
    </row>
    <row r="49" spans="2:14" s="80" customFormat="1" ht="31.5" customHeight="1" thickBot="1">
      <c r="B49" s="184">
        <f>'Data collection'!AG3</f>
        <v>27</v>
      </c>
      <c r="C49" s="318" t="str">
        <f>'Data collection'!AG5</f>
        <v>• once a year thereafter?
End audit here.</v>
      </c>
      <c r="D49" s="319"/>
      <c r="E49" s="319"/>
      <c r="F49" s="319"/>
      <c r="G49" s="319"/>
      <c r="H49" s="319"/>
      <c r="I49" s="320"/>
      <c r="J49" s="103"/>
      <c r="K49" s="326"/>
      <c r="L49" s="327"/>
      <c r="M49" s="324"/>
      <c r="N49" s="325"/>
    </row>
    <row r="50" spans="2:14" s="107" customFormat="1" ht="15" customHeight="1" thickBot="1">
      <c r="B50" s="314" t="str">
        <f>'Data collection'!AH2</f>
        <v>High-risk non-muscle-invasive bladder cancer</v>
      </c>
      <c r="C50" s="280"/>
      <c r="D50" s="280"/>
      <c r="E50" s="280"/>
      <c r="F50" s="280"/>
      <c r="G50" s="280"/>
      <c r="H50" s="280"/>
      <c r="I50" s="280"/>
      <c r="J50" s="280"/>
      <c r="K50" s="280"/>
      <c r="L50" s="280"/>
      <c r="M50" s="280"/>
      <c r="N50" s="281"/>
    </row>
    <row r="51" spans="2:14" s="107" customFormat="1" ht="31.5" customHeight="1" thickBot="1">
      <c r="B51" s="184">
        <f>'Data collection'!AH3</f>
        <v>28</v>
      </c>
      <c r="C51" s="318" t="str">
        <f>'Data collection'!AH4</f>
        <v>If the first TURBT showed high-risk non-muscle-invasive bladder cancer, was the person offered another TURBT?</v>
      </c>
      <c r="D51" s="319"/>
      <c r="E51" s="319"/>
      <c r="F51" s="319"/>
      <c r="G51" s="319"/>
      <c r="H51" s="319"/>
      <c r="I51" s="320"/>
      <c r="J51" s="103"/>
      <c r="K51" s="326"/>
      <c r="L51" s="327"/>
      <c r="M51" s="324"/>
      <c r="N51" s="325"/>
    </row>
    <row r="52" spans="2:14" s="107" customFormat="1" ht="31.5" customHeight="1" thickBot="1">
      <c r="B52" s="184">
        <f>'Data collection'!AI3</f>
        <v>29</v>
      </c>
      <c r="C52" s="318" t="str">
        <f>'Data collection'!AI4</f>
        <v>If another TURBT was  performed, was this no later than 6 weeks after the first resection?</v>
      </c>
      <c r="D52" s="319"/>
      <c r="E52" s="319"/>
      <c r="F52" s="319"/>
      <c r="G52" s="319"/>
      <c r="H52" s="319"/>
      <c r="I52" s="320"/>
      <c r="J52" s="103"/>
      <c r="K52" s="326"/>
      <c r="L52" s="327"/>
      <c r="M52" s="324"/>
      <c r="N52" s="325"/>
    </row>
    <row r="53" spans="2:14" s="80" customFormat="1" ht="31.5" customHeight="1" thickBot="1">
      <c r="B53" s="104">
        <f>'Data collection'!AJ3</f>
        <v>30</v>
      </c>
      <c r="C53" s="315" t="str">
        <f>'Data collection'!AJ4</f>
        <v>If the person had high-risk non-muscle invasive bladder cancer were they offered a choice of intravesical BCG or radical cystectomy?</v>
      </c>
      <c r="D53" s="319"/>
      <c r="E53" s="319"/>
      <c r="F53" s="319"/>
      <c r="G53" s="319"/>
      <c r="H53" s="319"/>
      <c r="I53" s="320"/>
      <c r="J53" s="103"/>
      <c r="K53" s="326"/>
      <c r="L53" s="327"/>
      <c r="M53" s="324"/>
      <c r="N53" s="325"/>
    </row>
    <row r="54" spans="2:14" s="107" customFormat="1" ht="60" customHeight="1" thickBot="1">
      <c r="B54" s="104">
        <f>'Data collection'!AK3</f>
        <v>31</v>
      </c>
      <c r="C54" s="315" t="str">
        <f>'Data collection'!AK5</f>
        <v>Which treatment did the person have?</v>
      </c>
      <c r="D54" s="316"/>
      <c r="E54" s="316"/>
      <c r="F54" s="316"/>
      <c r="G54" s="316"/>
      <c r="H54" s="316"/>
      <c r="I54" s="317"/>
      <c r="J54" s="345" t="s">
        <v>279</v>
      </c>
      <c r="K54" s="346"/>
      <c r="L54" s="347"/>
      <c r="M54" s="163"/>
      <c r="N54" s="164"/>
    </row>
    <row r="55" spans="2:14" s="107" customFormat="1" ht="31.5" customHeight="1" thickBot="1">
      <c r="B55" s="104"/>
      <c r="C55" s="315" t="str">
        <f>'Data collection'!AL4</f>
        <v>If the person had high-risk non-muscle-invasive bladder cancer were they offered cystoscopic follow-up:</v>
      </c>
      <c r="D55" s="319"/>
      <c r="E55" s="319"/>
      <c r="F55" s="319"/>
      <c r="G55" s="319"/>
      <c r="H55" s="319"/>
      <c r="I55" s="320"/>
      <c r="J55" s="103"/>
      <c r="K55" s="326"/>
      <c r="L55" s="327"/>
      <c r="M55" s="324"/>
      <c r="N55" s="325"/>
    </row>
    <row r="56" spans="2:14" s="80" customFormat="1" ht="31.5" customHeight="1" thickBot="1">
      <c r="B56" s="104">
        <f>'Data collection'!AL3</f>
        <v>32</v>
      </c>
      <c r="C56" s="315" t="str">
        <f>'Data collection'!AL5</f>
        <v>• every 3 months for the first 2 years?</v>
      </c>
      <c r="D56" s="319"/>
      <c r="E56" s="319"/>
      <c r="F56" s="319"/>
      <c r="G56" s="319"/>
      <c r="H56" s="319"/>
      <c r="I56" s="320"/>
      <c r="J56" s="103"/>
      <c r="K56" s="326"/>
      <c r="L56" s="327"/>
      <c r="M56" s="324"/>
      <c r="N56" s="325"/>
    </row>
    <row r="57" spans="2:14" s="80" customFormat="1" ht="31.5" customHeight="1" thickBot="1">
      <c r="B57" s="104">
        <f>'Data collection'!AM3</f>
        <v>33</v>
      </c>
      <c r="C57" s="315" t="str">
        <f>'Data collection'!AM5</f>
        <v>• every 6 months for the next 2 years?</v>
      </c>
      <c r="D57" s="319"/>
      <c r="E57" s="319"/>
      <c r="F57" s="319"/>
      <c r="G57" s="319"/>
      <c r="H57" s="319"/>
      <c r="I57" s="320"/>
      <c r="J57" s="103"/>
      <c r="K57" s="326"/>
      <c r="L57" s="327"/>
      <c r="M57" s="324"/>
      <c r="N57" s="325"/>
    </row>
    <row r="58" spans="2:14" s="80" customFormat="1" ht="31.5" customHeight="1" thickBot="1">
      <c r="B58" s="104">
        <f>'Data collection'!AN3</f>
        <v>34</v>
      </c>
      <c r="C58" s="315" t="str">
        <f>'Data collection'!AN5</f>
        <v>• once a year thereafter?
End audit here.</v>
      </c>
      <c r="D58" s="319"/>
      <c r="E58" s="319"/>
      <c r="F58" s="319"/>
      <c r="G58" s="319"/>
      <c r="H58" s="319"/>
      <c r="I58" s="320"/>
      <c r="J58" s="103"/>
      <c r="K58" s="326"/>
      <c r="L58" s="327"/>
      <c r="M58" s="324"/>
      <c r="N58" s="325"/>
    </row>
    <row r="59" spans="2:14" s="107" customFormat="1" ht="15" customHeight="1" thickBot="1">
      <c r="B59" s="314" t="str">
        <f>'Data collection'!AO2</f>
        <v>Muscle-invasive bladder cancer</v>
      </c>
      <c r="C59" s="280"/>
      <c r="D59" s="280"/>
      <c r="E59" s="280"/>
      <c r="F59" s="280"/>
      <c r="G59" s="280"/>
      <c r="H59" s="280"/>
      <c r="I59" s="280"/>
      <c r="J59" s="280"/>
      <c r="K59" s="280"/>
      <c r="L59" s="280"/>
      <c r="M59" s="280"/>
      <c r="N59" s="281"/>
    </row>
    <row r="60" spans="2:14" s="80" customFormat="1" ht="45" customHeight="1" thickBot="1">
      <c r="B60" s="104">
        <f>'Data collection'!AO3</f>
        <v>35</v>
      </c>
      <c r="C60" s="315" t="str">
        <f>'Data collection'!AO4</f>
        <v>If the person had newly diagnosed muscle-invasive urothelial bladder cancer, were they offered neoadjuvant chemotherapy using a cisplatin combination regime before radical cystectomy or radical radiotherapy?</v>
      </c>
      <c r="D60" s="319"/>
      <c r="E60" s="319"/>
      <c r="F60" s="319"/>
      <c r="G60" s="319"/>
      <c r="H60" s="319"/>
      <c r="I60" s="320"/>
      <c r="J60" s="103"/>
      <c r="K60" s="326"/>
      <c r="L60" s="327"/>
      <c r="M60" s="353" t="s">
        <v>210</v>
      </c>
      <c r="N60" s="354"/>
    </row>
    <row r="61" spans="2:14" s="80" customFormat="1" ht="45" customHeight="1" thickBot="1">
      <c r="B61" s="184">
        <f>'Data collection'!AP3</f>
        <v>36</v>
      </c>
      <c r="C61" s="318" t="str">
        <f>'Data collection'!AP4</f>
        <v>If the person had muscle-invasive urothelial bladder cancer, were they offered a choice of radical cystectomy or radiotherapy with a radiosensitiser?</v>
      </c>
      <c r="D61" s="319"/>
      <c r="E61" s="319"/>
      <c r="F61" s="319"/>
      <c r="G61" s="319"/>
      <c r="H61" s="319"/>
      <c r="I61" s="320"/>
      <c r="J61" s="103"/>
      <c r="K61" s="326"/>
      <c r="L61" s="327"/>
      <c r="M61" s="353" t="s">
        <v>211</v>
      </c>
      <c r="N61" s="354"/>
    </row>
    <row r="62" spans="2:14" s="107" customFormat="1" ht="90" customHeight="1" thickBot="1">
      <c r="B62" s="184">
        <f>'Data collection'!AQ3</f>
        <v>37</v>
      </c>
      <c r="C62" s="318" t="str">
        <f>'Data collection'!AQ5</f>
        <v>Which treatment did the person have?</v>
      </c>
      <c r="D62" s="319"/>
      <c r="E62" s="319"/>
      <c r="F62" s="319"/>
      <c r="G62" s="319"/>
      <c r="H62" s="319"/>
      <c r="I62" s="320"/>
      <c r="J62" s="345" t="s">
        <v>280</v>
      </c>
      <c r="K62" s="346"/>
      <c r="L62" s="347"/>
      <c r="M62" s="353"/>
      <c r="N62" s="354"/>
    </row>
    <row r="63" spans="2:14" s="107" customFormat="1" ht="15" customHeight="1" thickBot="1">
      <c r="B63" s="314" t="str">
        <f>'Data collection'!AR2</f>
        <v>Local standards</v>
      </c>
      <c r="C63" s="280"/>
      <c r="D63" s="280"/>
      <c r="E63" s="280"/>
      <c r="F63" s="280"/>
      <c r="G63" s="280"/>
      <c r="H63" s="280"/>
      <c r="I63" s="280"/>
      <c r="J63" s="280"/>
      <c r="K63" s="280"/>
      <c r="L63" s="280"/>
      <c r="M63" s="280"/>
      <c r="N63" s="281"/>
    </row>
    <row r="64" spans="2:14" s="85" customFormat="1" ht="31.5" customHeight="1" thickBot="1">
      <c r="B64" s="104">
        <f>'Data collection'!AR3</f>
        <v>38</v>
      </c>
      <c r="C64" s="315" t="str">
        <f>'Data collection'!AR5</f>
        <v>Add additional question for local standard</v>
      </c>
      <c r="D64" s="319"/>
      <c r="E64" s="319"/>
      <c r="F64" s="319"/>
      <c r="G64" s="319"/>
      <c r="H64" s="319"/>
      <c r="I64" s="320"/>
      <c r="J64" s="103"/>
      <c r="K64" s="326"/>
      <c r="L64" s="327"/>
      <c r="M64" s="324"/>
      <c r="N64" s="325"/>
    </row>
    <row r="65" spans="2:14" s="85" customFormat="1" ht="31.5" customHeight="1" thickBot="1">
      <c r="B65" s="104">
        <f>'Data collection'!AS3</f>
        <v>39</v>
      </c>
      <c r="C65" s="315" t="str">
        <f>'Data collection'!AS5</f>
        <v>Add additional question for local standard</v>
      </c>
      <c r="D65" s="319"/>
      <c r="E65" s="319"/>
      <c r="F65" s="319"/>
      <c r="G65" s="319"/>
      <c r="H65" s="319"/>
      <c r="I65" s="320"/>
      <c r="J65" s="103"/>
      <c r="K65" s="326"/>
      <c r="L65" s="327"/>
      <c r="M65" s="324"/>
      <c r="N65" s="325"/>
    </row>
    <row r="66" spans="2:14" s="85" customFormat="1" ht="31.5" customHeight="1" thickBot="1">
      <c r="B66" s="104">
        <f>'Data collection'!AT3</f>
        <v>40</v>
      </c>
      <c r="C66" s="315" t="str">
        <f>'Data collection'!AT5</f>
        <v>Add additional question for local standard</v>
      </c>
      <c r="D66" s="319"/>
      <c r="E66" s="319"/>
      <c r="F66" s="319"/>
      <c r="G66" s="319"/>
      <c r="H66" s="319"/>
      <c r="I66" s="320"/>
      <c r="J66" s="103"/>
      <c r="K66" s="326"/>
      <c r="L66" s="327"/>
      <c r="M66" s="324"/>
      <c r="N66" s="325"/>
    </row>
    <row r="67" spans="2:14" s="85" customFormat="1" ht="31.5" customHeight="1" thickBot="1">
      <c r="B67" s="104">
        <f>'Data collection'!AU3</f>
        <v>41</v>
      </c>
      <c r="C67" s="315" t="str">
        <f>'Data collection'!AU5</f>
        <v>Add additional question for local standard</v>
      </c>
      <c r="D67" s="319"/>
      <c r="E67" s="319"/>
      <c r="F67" s="319"/>
      <c r="G67" s="319"/>
      <c r="H67" s="319"/>
      <c r="I67" s="320"/>
      <c r="J67" s="103"/>
      <c r="K67" s="326"/>
      <c r="L67" s="327"/>
      <c r="M67" s="324"/>
      <c r="N67" s="325"/>
    </row>
    <row r="68" spans="2:14" s="85" customFormat="1" ht="31.5" customHeight="1" thickBot="1">
      <c r="B68" s="104">
        <f>'Data collection'!AV3</f>
        <v>42</v>
      </c>
      <c r="C68" s="315" t="str">
        <f>'Data collection'!AV5</f>
        <v>Add additional question for local standard</v>
      </c>
      <c r="D68" s="319"/>
      <c r="E68" s="319"/>
      <c r="F68" s="319"/>
      <c r="G68" s="319"/>
      <c r="H68" s="319"/>
      <c r="I68" s="320"/>
      <c r="J68" s="103"/>
      <c r="K68" s="326"/>
      <c r="L68" s="327"/>
      <c r="M68" s="324"/>
      <c r="N68" s="325"/>
    </row>
    <row r="69" ht="15">
      <c r="B69" s="111"/>
    </row>
    <row r="70" spans="2:5" ht="15">
      <c r="B70" s="274" t="s">
        <v>82</v>
      </c>
      <c r="C70" s="238"/>
      <c r="D70" s="238"/>
      <c r="E70" s="238"/>
    </row>
    <row r="71" spans="2:14" ht="15">
      <c r="B71" s="273" t="str">
        <f>'Data collection'!B59:E59</f>
        <v>A – People for whom a cisplatin-based chemotherapy is not suitable.</v>
      </c>
      <c r="C71" s="238"/>
      <c r="D71" s="238"/>
      <c r="E71" s="238"/>
      <c r="F71" s="238"/>
      <c r="G71" s="238"/>
      <c r="H71" s="238"/>
      <c r="I71" s="238"/>
      <c r="J71" s="238"/>
      <c r="K71" s="238"/>
      <c r="L71" s="238"/>
      <c r="M71" s="238"/>
      <c r="N71" s="238"/>
    </row>
    <row r="72" spans="2:14" ht="15">
      <c r="B72" s="273" t="str">
        <f>'Data collection'!B60:E60</f>
        <v>B – People for whom radical therapy is not suitable.</v>
      </c>
      <c r="C72" s="238"/>
      <c r="D72" s="238"/>
      <c r="E72" s="238"/>
      <c r="F72" s="238"/>
      <c r="G72" s="238"/>
      <c r="H72" s="238"/>
      <c r="I72" s="238"/>
      <c r="J72" s="238"/>
      <c r="K72" s="238"/>
      <c r="L72" s="238"/>
      <c r="M72" s="238"/>
      <c r="N72" s="238"/>
    </row>
    <row r="73" spans="2:14" ht="15" hidden="1">
      <c r="B73" s="273" t="str">
        <f>'Data collection'!B61:E61</f>
        <v>C – exception</v>
      </c>
      <c r="C73" s="238"/>
      <c r="D73" s="238"/>
      <c r="E73" s="238"/>
      <c r="F73" s="238"/>
      <c r="G73" s="238"/>
      <c r="H73" s="238"/>
      <c r="I73" s="238"/>
      <c r="J73" s="238"/>
      <c r="K73" s="238"/>
      <c r="L73" s="238"/>
      <c r="M73" s="238"/>
      <c r="N73" s="238"/>
    </row>
    <row r="74" spans="2:14" ht="15" hidden="1">
      <c r="B74" s="273" t="str">
        <f>'Data collection'!B62:E62</f>
        <v>D – exception</v>
      </c>
      <c r="C74" s="238"/>
      <c r="D74" s="238"/>
      <c r="E74" s="238"/>
      <c r="F74" s="238"/>
      <c r="G74" s="238"/>
      <c r="H74" s="238"/>
      <c r="I74" s="238"/>
      <c r="J74" s="238"/>
      <c r="K74" s="238"/>
      <c r="L74" s="238"/>
      <c r="M74" s="238"/>
      <c r="N74" s="238"/>
    </row>
    <row r="75" spans="2:14" ht="15" hidden="1">
      <c r="B75" s="273" t="str">
        <f>'Data collection'!B63:E63</f>
        <v>E – exception</v>
      </c>
      <c r="C75" s="238"/>
      <c r="D75" s="238"/>
      <c r="E75" s="238"/>
      <c r="F75" s="238"/>
      <c r="G75" s="238"/>
      <c r="H75" s="238"/>
      <c r="I75" s="238"/>
      <c r="J75" s="238"/>
      <c r="K75" s="238"/>
      <c r="L75" s="238"/>
      <c r="M75" s="238"/>
      <c r="N75" s="238"/>
    </row>
    <row r="76" spans="2:14" ht="15" hidden="1">
      <c r="B76" s="273" t="str">
        <f>'Data collection'!B64:E64</f>
        <v>F – exception</v>
      </c>
      <c r="C76" s="238"/>
      <c r="D76" s="238"/>
      <c r="E76" s="238"/>
      <c r="F76" s="238"/>
      <c r="G76" s="238"/>
      <c r="H76" s="238"/>
      <c r="I76" s="238"/>
      <c r="J76" s="238"/>
      <c r="K76" s="238"/>
      <c r="L76" s="238"/>
      <c r="M76" s="238"/>
      <c r="N76" s="238"/>
    </row>
    <row r="77" spans="2:14" ht="15" hidden="1">
      <c r="B77" s="273" t="str">
        <f>'Data collection'!B65:E65</f>
        <v>G – exception</v>
      </c>
      <c r="C77" s="238"/>
      <c r="D77" s="238"/>
      <c r="E77" s="238"/>
      <c r="F77" s="238"/>
      <c r="G77" s="238"/>
      <c r="H77" s="238"/>
      <c r="I77" s="238"/>
      <c r="J77" s="238"/>
      <c r="K77" s="238"/>
      <c r="L77" s="238"/>
      <c r="M77" s="238"/>
      <c r="N77" s="238"/>
    </row>
    <row r="78" spans="2:14" ht="15" hidden="1">
      <c r="B78" s="273" t="str">
        <f>'Data collection'!B66:E66</f>
        <v>H – exception</v>
      </c>
      <c r="C78" s="238"/>
      <c r="D78" s="238"/>
      <c r="E78" s="238"/>
      <c r="F78" s="238"/>
      <c r="G78" s="238"/>
      <c r="H78" s="238"/>
      <c r="I78" s="238"/>
      <c r="J78" s="238"/>
      <c r="K78" s="238"/>
      <c r="L78" s="238"/>
      <c r="M78" s="238"/>
      <c r="N78" s="238"/>
    </row>
  </sheetData>
  <sheetProtection/>
  <mergeCells count="171">
    <mergeCell ref="M39:N39"/>
    <mergeCell ref="C45:I45"/>
    <mergeCell ref="K45:L45"/>
    <mergeCell ref="M41:N41"/>
    <mergeCell ref="M40:N40"/>
    <mergeCell ref="M45:N45"/>
    <mergeCell ref="M42:N42"/>
    <mergeCell ref="K39:L39"/>
    <mergeCell ref="C44:I44"/>
    <mergeCell ref="K44:L44"/>
    <mergeCell ref="C68:I68"/>
    <mergeCell ref="K68:L68"/>
    <mergeCell ref="M68:N68"/>
    <mergeCell ref="B70:E70"/>
    <mergeCell ref="J22:L22"/>
    <mergeCell ref="C25:I25"/>
    <mergeCell ref="K25:L25"/>
    <mergeCell ref="M25:N25"/>
    <mergeCell ref="J37:L37"/>
    <mergeCell ref="C39:I39"/>
    <mergeCell ref="B77:N77"/>
    <mergeCell ref="B78:N78"/>
    <mergeCell ref="B71:N71"/>
    <mergeCell ref="B72:N72"/>
    <mergeCell ref="B73:N73"/>
    <mergeCell ref="B74:N74"/>
    <mergeCell ref="B75:N75"/>
    <mergeCell ref="B76:N76"/>
    <mergeCell ref="C64:I64"/>
    <mergeCell ref="K64:L64"/>
    <mergeCell ref="M64:N64"/>
    <mergeCell ref="C65:I65"/>
    <mergeCell ref="K65:L65"/>
    <mergeCell ref="M65:N65"/>
    <mergeCell ref="C66:I66"/>
    <mergeCell ref="K66:L66"/>
    <mergeCell ref="M66:N66"/>
    <mergeCell ref="C67:I67"/>
    <mergeCell ref="K67:L67"/>
    <mergeCell ref="M67:N67"/>
    <mergeCell ref="M61:N61"/>
    <mergeCell ref="J62:L62"/>
    <mergeCell ref="B5:D5"/>
    <mergeCell ref="E5:F5"/>
    <mergeCell ref="G5:H5"/>
    <mergeCell ref="M58:N58"/>
    <mergeCell ref="M62:N62"/>
    <mergeCell ref="C36:I36"/>
    <mergeCell ref="K36:L36"/>
    <mergeCell ref="M36:N36"/>
    <mergeCell ref="K60:L60"/>
    <mergeCell ref="K49:L49"/>
    <mergeCell ref="M49:N49"/>
    <mergeCell ref="K47:L47"/>
    <mergeCell ref="K46:L46"/>
    <mergeCell ref="M60:N60"/>
    <mergeCell ref="M55:N55"/>
    <mergeCell ref="M48:N48"/>
    <mergeCell ref="M47:N47"/>
    <mergeCell ref="M53:N53"/>
    <mergeCell ref="K41:L41"/>
    <mergeCell ref="C46:I46"/>
    <mergeCell ref="K53:L53"/>
    <mergeCell ref="M46:N46"/>
    <mergeCell ref="K42:L42"/>
    <mergeCell ref="C48:I48"/>
    <mergeCell ref="K34:L34"/>
    <mergeCell ref="M27:N27"/>
    <mergeCell ref="C28:I28"/>
    <mergeCell ref="K31:L31"/>
    <mergeCell ref="M31:N31"/>
    <mergeCell ref="M30:N30"/>
    <mergeCell ref="C29:I29"/>
    <mergeCell ref="C26:I26"/>
    <mergeCell ref="M29:N29"/>
    <mergeCell ref="K28:L28"/>
    <mergeCell ref="M28:N28"/>
    <mergeCell ref="K32:L32"/>
    <mergeCell ref="K27:L27"/>
    <mergeCell ref="C32:I32"/>
    <mergeCell ref="C27:I27"/>
    <mergeCell ref="M56:N56"/>
    <mergeCell ref="C22:I22"/>
    <mergeCell ref="M22:N22"/>
    <mergeCell ref="K20:L20"/>
    <mergeCell ref="K21:L21"/>
    <mergeCell ref="C20:I20"/>
    <mergeCell ref="C21:I21"/>
    <mergeCell ref="M26:N26"/>
    <mergeCell ref="K26:L26"/>
    <mergeCell ref="C33:I33"/>
    <mergeCell ref="C19:I19"/>
    <mergeCell ref="C60:I60"/>
    <mergeCell ref="C58:I58"/>
    <mergeCell ref="K58:L58"/>
    <mergeCell ref="K48:L48"/>
    <mergeCell ref="K57:L57"/>
    <mergeCell ref="C49:I49"/>
    <mergeCell ref="C53:I53"/>
    <mergeCell ref="B59:N59"/>
    <mergeCell ref="M57:N57"/>
    <mergeCell ref="I9:K9"/>
    <mergeCell ref="I10:K10"/>
    <mergeCell ref="C23:I23"/>
    <mergeCell ref="K23:L23"/>
    <mergeCell ref="J54:L54"/>
    <mergeCell ref="C57:I57"/>
    <mergeCell ref="C17:I17"/>
    <mergeCell ref="K17:L17"/>
    <mergeCell ref="C31:I31"/>
    <mergeCell ref="C30:I30"/>
    <mergeCell ref="I8:L8"/>
    <mergeCell ref="B11:C11"/>
    <mergeCell ref="C61:I61"/>
    <mergeCell ref="K61:L61"/>
    <mergeCell ref="B1:N1"/>
    <mergeCell ref="B8:D8"/>
    <mergeCell ref="E8:F8"/>
    <mergeCell ref="G8:H8"/>
    <mergeCell ref="B6:N6"/>
    <mergeCell ref="M44:N44"/>
    <mergeCell ref="M19:N19"/>
    <mergeCell ref="I11:K11"/>
    <mergeCell ref="B12:C12"/>
    <mergeCell ref="B3:N3"/>
    <mergeCell ref="C42:I42"/>
    <mergeCell ref="C40:I40"/>
    <mergeCell ref="K40:L40"/>
    <mergeCell ref="M8:N8"/>
    <mergeCell ref="B9:C9"/>
    <mergeCell ref="B10:C10"/>
    <mergeCell ref="C41:I41"/>
    <mergeCell ref="I12:K12"/>
    <mergeCell ref="M37:N37"/>
    <mergeCell ref="M32:N32"/>
    <mergeCell ref="M15:N15"/>
    <mergeCell ref="K15:L15"/>
    <mergeCell ref="C15:I15"/>
    <mergeCell ref="M34:N34"/>
    <mergeCell ref="M17:N17"/>
    <mergeCell ref="K19:L19"/>
    <mergeCell ref="K55:L55"/>
    <mergeCell ref="B38:N38"/>
    <mergeCell ref="B43:N43"/>
    <mergeCell ref="B50:N50"/>
    <mergeCell ref="C47:I47"/>
    <mergeCell ref="K29:L29"/>
    <mergeCell ref="K30:L30"/>
    <mergeCell ref="C34:I34"/>
    <mergeCell ref="M35:N35"/>
    <mergeCell ref="C37:I37"/>
    <mergeCell ref="K35:L35"/>
    <mergeCell ref="B63:N63"/>
    <mergeCell ref="C51:I51"/>
    <mergeCell ref="K51:L51"/>
    <mergeCell ref="M51:N51"/>
    <mergeCell ref="C52:I52"/>
    <mergeCell ref="K52:L52"/>
    <mergeCell ref="M52:N52"/>
    <mergeCell ref="C56:I56"/>
    <mergeCell ref="K56:L56"/>
    <mergeCell ref="B16:N16"/>
    <mergeCell ref="C54:I54"/>
    <mergeCell ref="C62:I62"/>
    <mergeCell ref="C55:I55"/>
    <mergeCell ref="B24:N24"/>
    <mergeCell ref="C18:I18"/>
    <mergeCell ref="M23:N23"/>
    <mergeCell ref="M33:N33"/>
    <mergeCell ref="K33:L33"/>
    <mergeCell ref="C35:I3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1" r:id="rId1"/>
  <ignoredErrors>
    <ignoredError sqref="B71 B72:N7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Merissa Bellew</cp:lastModifiedBy>
  <cp:lastPrinted>2014-12-04T10:21:13Z</cp:lastPrinted>
  <dcterms:created xsi:type="dcterms:W3CDTF">2010-11-03T13:43:45Z</dcterms:created>
  <dcterms:modified xsi:type="dcterms:W3CDTF">2015-02-23T14:01:56Z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