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13_ncr:1_{E1A8D27A-6A09-4A56-A6C1-0F25E55D5A5D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prices)'!$B$1:$R$22</definedName>
    <definedName name="_xlnm.Print_Area" localSheetId="8">'Capacity (national prices)'!$B$1:$R$22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(cash)'!$B$1:$J$17</definedName>
    <definedName name="_xlnm.Print_Area" localSheetId="2">'Inputs and eligible population'!$A$2:$M$89</definedName>
    <definedName name="_xlnm.Print_Area" localSheetId="5">'Population selection'!$B$11:$J$17</definedName>
    <definedName name="_xlnm.Print_Area" localSheetId="4">Summary!$B$1:$K$43</definedName>
    <definedName name="_xlnm.Print_Area" localSheetId="3">'Unit costs'!$B$1:$R$48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57" l="1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5" i="57"/>
  <c r="R14" i="57"/>
  <c r="R13" i="57"/>
  <c r="R12" i="57"/>
  <c r="R11" i="57"/>
  <c r="R10" i="57"/>
  <c r="R9" i="57"/>
  <c r="R8" i="57"/>
  <c r="R7" i="57"/>
  <c r="R6" i="57"/>
  <c r="R5" i="57"/>
  <c r="U70" i="57"/>
  <c r="U62" i="57"/>
  <c r="U53" i="57"/>
  <c r="C37" i="50"/>
  <c r="F15" i="50" l="1"/>
  <c r="F17" i="50"/>
  <c r="F18" i="50"/>
  <c r="D5" i="57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C19" i="56" l="1"/>
  <c r="C18" i="56"/>
  <c r="C17" i="56"/>
  <c r="C19" i="46"/>
  <c r="C18" i="46"/>
  <c r="C17" i="46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V41" i="57"/>
  <c r="V40" i="57"/>
  <c r="V39" i="57"/>
  <c r="V33" i="57"/>
  <c r="V34" i="57"/>
  <c r="V35" i="57"/>
  <c r="V36" i="57"/>
  <c r="V37" i="57"/>
  <c r="V38" i="57"/>
  <c r="V6" i="57"/>
  <c r="V7" i="57"/>
  <c r="V8" i="57"/>
  <c r="V9" i="57"/>
  <c r="V10" i="57"/>
  <c r="V11" i="57"/>
  <c r="V12" i="57"/>
  <c r="V13" i="57"/>
  <c r="V14" i="57"/>
  <c r="V15" i="57"/>
  <c r="V16" i="57"/>
  <c r="V17" i="57"/>
  <c r="V18" i="57"/>
  <c r="K66" i="50" s="1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D105" i="57" l="1"/>
  <c r="C105" i="57"/>
  <c r="B105" i="57"/>
  <c r="F100" i="57"/>
  <c r="E100" i="57"/>
  <c r="D100" i="57"/>
  <c r="F99" i="57"/>
  <c r="E99" i="57"/>
  <c r="D99" i="57"/>
  <c r="F98" i="57"/>
  <c r="E98" i="57"/>
  <c r="D98" i="57"/>
  <c r="F97" i="57"/>
  <c r="E97" i="57"/>
  <c r="D97" i="57"/>
  <c r="F96" i="57"/>
  <c r="E96" i="57"/>
  <c r="D96" i="57"/>
  <c r="F95" i="57"/>
  <c r="E95" i="57"/>
  <c r="D95" i="57"/>
  <c r="F94" i="57"/>
  <c r="E94" i="57"/>
  <c r="D94" i="57"/>
  <c r="F93" i="57"/>
  <c r="E93" i="57"/>
  <c r="D93" i="57"/>
  <c r="F92" i="57"/>
  <c r="E92" i="57"/>
  <c r="D92" i="57"/>
  <c r="F91" i="57"/>
  <c r="E91" i="57"/>
  <c r="D91" i="57"/>
  <c r="F90" i="57"/>
  <c r="E90" i="57"/>
  <c r="D90" i="57"/>
  <c r="F89" i="57"/>
  <c r="E89" i="57"/>
  <c r="D89" i="57"/>
  <c r="F88" i="57"/>
  <c r="E88" i="57"/>
  <c r="D88" i="57"/>
  <c r="F87" i="57"/>
  <c r="E87" i="57"/>
  <c r="D87" i="57"/>
  <c r="F86" i="57"/>
  <c r="E86" i="57"/>
  <c r="D86" i="57"/>
  <c r="F85" i="57"/>
  <c r="E85" i="57"/>
  <c r="D85" i="57"/>
  <c r="F84" i="57"/>
  <c r="E84" i="57"/>
  <c r="D84" i="57"/>
  <c r="F83" i="57"/>
  <c r="E83" i="57"/>
  <c r="D83" i="57"/>
  <c r="F82" i="57"/>
  <c r="E82" i="57"/>
  <c r="D82" i="57"/>
  <c r="J81" i="57"/>
  <c r="M81" i="57" s="1"/>
  <c r="H81" i="57"/>
  <c r="F81" i="57"/>
  <c r="E81" i="57"/>
  <c r="D81" i="57"/>
  <c r="J80" i="57"/>
  <c r="L80" i="57" s="1"/>
  <c r="H80" i="57"/>
  <c r="F80" i="57"/>
  <c r="E80" i="57"/>
  <c r="D80" i="57"/>
  <c r="J79" i="57"/>
  <c r="L79" i="57" s="1"/>
  <c r="H79" i="57"/>
  <c r="F79" i="57"/>
  <c r="E79" i="57"/>
  <c r="D79" i="57"/>
  <c r="J78" i="57"/>
  <c r="L78" i="57" s="1"/>
  <c r="H78" i="57"/>
  <c r="F78" i="57"/>
  <c r="E78" i="57"/>
  <c r="D78" i="57"/>
  <c r="J77" i="57"/>
  <c r="M77" i="57" s="1"/>
  <c r="H77" i="57"/>
  <c r="F77" i="57"/>
  <c r="E77" i="57"/>
  <c r="D77" i="57"/>
  <c r="J76" i="57"/>
  <c r="M76" i="57" s="1"/>
  <c r="H76" i="57"/>
  <c r="F76" i="57"/>
  <c r="E76" i="57"/>
  <c r="D76" i="57"/>
  <c r="J75" i="57"/>
  <c r="L75" i="57" s="1"/>
  <c r="H75" i="57"/>
  <c r="F75" i="57"/>
  <c r="E75" i="57"/>
  <c r="D75" i="57"/>
  <c r="J74" i="57"/>
  <c r="L74" i="57" s="1"/>
  <c r="H74" i="57"/>
  <c r="F74" i="57"/>
  <c r="E74" i="57"/>
  <c r="D74" i="57"/>
  <c r="J73" i="57"/>
  <c r="M73" i="57" s="1"/>
  <c r="H73" i="57"/>
  <c r="F73" i="57"/>
  <c r="E73" i="57"/>
  <c r="D73" i="57"/>
  <c r="J72" i="57"/>
  <c r="M72" i="57" s="1"/>
  <c r="H72" i="57"/>
  <c r="F72" i="57"/>
  <c r="E72" i="57"/>
  <c r="D72" i="57"/>
  <c r="J71" i="57"/>
  <c r="L71" i="57" s="1"/>
  <c r="H71" i="57"/>
  <c r="F71" i="57"/>
  <c r="E71" i="57"/>
  <c r="D71" i="57"/>
  <c r="J70" i="57"/>
  <c r="L70" i="57" s="1"/>
  <c r="H70" i="57"/>
  <c r="F70" i="57"/>
  <c r="E70" i="57"/>
  <c r="D70" i="57"/>
  <c r="J69" i="57"/>
  <c r="M69" i="57" s="1"/>
  <c r="H69" i="57"/>
  <c r="F69" i="57"/>
  <c r="E69" i="57"/>
  <c r="D69" i="57"/>
  <c r="J68" i="57"/>
  <c r="L68" i="57" s="1"/>
  <c r="H68" i="57"/>
  <c r="F68" i="57"/>
  <c r="E68" i="57"/>
  <c r="D68" i="57"/>
  <c r="J67" i="57"/>
  <c r="L67" i="57" s="1"/>
  <c r="H67" i="57"/>
  <c r="F67" i="57"/>
  <c r="E67" i="57"/>
  <c r="D67" i="57"/>
  <c r="J66" i="57"/>
  <c r="L66" i="57" s="1"/>
  <c r="H66" i="57"/>
  <c r="F66" i="57"/>
  <c r="E66" i="57"/>
  <c r="D66" i="57"/>
  <c r="J65" i="57"/>
  <c r="M65" i="57" s="1"/>
  <c r="H65" i="57"/>
  <c r="F65" i="57"/>
  <c r="E65" i="57"/>
  <c r="D65" i="57"/>
  <c r="J64" i="57"/>
  <c r="M64" i="57" s="1"/>
  <c r="H64" i="57"/>
  <c r="F64" i="57"/>
  <c r="E64" i="57"/>
  <c r="D64" i="57"/>
  <c r="J63" i="57"/>
  <c r="L63" i="57" s="1"/>
  <c r="H63" i="57"/>
  <c r="F63" i="57"/>
  <c r="E63" i="57"/>
  <c r="D63" i="57"/>
  <c r="J62" i="57"/>
  <c r="L62" i="57" s="1"/>
  <c r="H62" i="57"/>
  <c r="F62" i="57"/>
  <c r="E62" i="57"/>
  <c r="D62" i="57"/>
  <c r="J61" i="57"/>
  <c r="M61" i="57" s="1"/>
  <c r="H61" i="57"/>
  <c r="F61" i="57"/>
  <c r="E61" i="57"/>
  <c r="D61" i="57"/>
  <c r="J60" i="57"/>
  <c r="M60" i="57" s="1"/>
  <c r="H60" i="57"/>
  <c r="F60" i="57"/>
  <c r="E60" i="57"/>
  <c r="D60" i="57"/>
  <c r="J59" i="57"/>
  <c r="L59" i="57" s="1"/>
  <c r="H59" i="57"/>
  <c r="F59" i="57"/>
  <c r="E59" i="57"/>
  <c r="D59" i="57"/>
  <c r="J58" i="57"/>
  <c r="L58" i="57" s="1"/>
  <c r="H58" i="57"/>
  <c r="F58" i="57"/>
  <c r="E58" i="57"/>
  <c r="D58" i="57"/>
  <c r="J57" i="57"/>
  <c r="M57" i="57" s="1"/>
  <c r="H57" i="57"/>
  <c r="F57" i="57"/>
  <c r="E57" i="57"/>
  <c r="D57" i="57"/>
  <c r="J56" i="57"/>
  <c r="M56" i="57" s="1"/>
  <c r="H56" i="57"/>
  <c r="F56" i="57"/>
  <c r="E56" i="57"/>
  <c r="D56" i="57"/>
  <c r="J55" i="57"/>
  <c r="L55" i="57" s="1"/>
  <c r="H55" i="57"/>
  <c r="F55" i="57"/>
  <c r="E55" i="57"/>
  <c r="D55" i="57"/>
  <c r="J54" i="57"/>
  <c r="L54" i="57" s="1"/>
  <c r="H54" i="57"/>
  <c r="F54" i="57"/>
  <c r="E54" i="57"/>
  <c r="D54" i="57"/>
  <c r="J53" i="57"/>
  <c r="M53" i="57" s="1"/>
  <c r="H53" i="57"/>
  <c r="F53" i="57"/>
  <c r="E53" i="57"/>
  <c r="D53" i="57"/>
  <c r="J52" i="57"/>
  <c r="M52" i="57" s="1"/>
  <c r="H52" i="57"/>
  <c r="F52" i="57"/>
  <c r="E52" i="57"/>
  <c r="D52" i="57"/>
  <c r="J51" i="57"/>
  <c r="L51" i="57" s="1"/>
  <c r="H51" i="57"/>
  <c r="F51" i="57"/>
  <c r="E51" i="57"/>
  <c r="D51" i="57"/>
  <c r="J50" i="57"/>
  <c r="L50" i="57" s="1"/>
  <c r="H50" i="57"/>
  <c r="F50" i="57"/>
  <c r="E50" i="57"/>
  <c r="D50" i="57"/>
  <c r="J49" i="57"/>
  <c r="M49" i="57" s="1"/>
  <c r="H49" i="57"/>
  <c r="F49" i="57"/>
  <c r="E49" i="57"/>
  <c r="D49" i="57"/>
  <c r="J48" i="57"/>
  <c r="M48" i="57" s="1"/>
  <c r="H48" i="57"/>
  <c r="F48" i="57"/>
  <c r="E48" i="57"/>
  <c r="D48" i="57"/>
  <c r="J47" i="57"/>
  <c r="L47" i="57" s="1"/>
  <c r="H47" i="57"/>
  <c r="F47" i="57"/>
  <c r="E47" i="57"/>
  <c r="D47" i="57"/>
  <c r="J46" i="57"/>
  <c r="L46" i="57" s="1"/>
  <c r="H46" i="57"/>
  <c r="F46" i="57"/>
  <c r="E46" i="57"/>
  <c r="D46" i="57"/>
  <c r="J45" i="57"/>
  <c r="M45" i="57" s="1"/>
  <c r="H45" i="57"/>
  <c r="F45" i="57"/>
  <c r="E45" i="57"/>
  <c r="D45" i="57"/>
  <c r="J44" i="57"/>
  <c r="N44" i="57" s="1"/>
  <c r="H44" i="57"/>
  <c r="F44" i="57"/>
  <c r="E44" i="57"/>
  <c r="D44" i="57"/>
  <c r="J43" i="57"/>
  <c r="M43" i="57" s="1"/>
  <c r="H43" i="57"/>
  <c r="F43" i="57"/>
  <c r="E43" i="57"/>
  <c r="D43" i="57"/>
  <c r="J42" i="57"/>
  <c r="H42" i="57"/>
  <c r="F42" i="57"/>
  <c r="E42" i="57"/>
  <c r="D42" i="57"/>
  <c r="J41" i="57"/>
  <c r="H41" i="57"/>
  <c r="F41" i="57"/>
  <c r="E41" i="57"/>
  <c r="D41" i="57"/>
  <c r="J40" i="57"/>
  <c r="L40" i="57" s="1"/>
  <c r="H40" i="57"/>
  <c r="F40" i="57"/>
  <c r="E40" i="57"/>
  <c r="D40" i="57"/>
  <c r="J39" i="57"/>
  <c r="H39" i="57"/>
  <c r="F39" i="57"/>
  <c r="E39" i="57"/>
  <c r="D39" i="57"/>
  <c r="J38" i="57"/>
  <c r="M38" i="57" s="1"/>
  <c r="H38" i="57"/>
  <c r="F38" i="57"/>
  <c r="E38" i="57"/>
  <c r="D38" i="57"/>
  <c r="J37" i="57"/>
  <c r="L37" i="57" s="1"/>
  <c r="H37" i="57"/>
  <c r="F37" i="57"/>
  <c r="E37" i="57"/>
  <c r="D37" i="57"/>
  <c r="J36" i="57"/>
  <c r="L36" i="57" s="1"/>
  <c r="H36" i="57"/>
  <c r="F36" i="57"/>
  <c r="E36" i="57"/>
  <c r="D36" i="57"/>
  <c r="J35" i="57"/>
  <c r="M35" i="57" s="1"/>
  <c r="H35" i="57"/>
  <c r="F35" i="57"/>
  <c r="E35" i="57"/>
  <c r="D35" i="57"/>
  <c r="J34" i="57"/>
  <c r="M34" i="57" s="1"/>
  <c r="H34" i="57"/>
  <c r="F34" i="57"/>
  <c r="E34" i="57"/>
  <c r="D34" i="57"/>
  <c r="J33" i="57"/>
  <c r="L33" i="57" s="1"/>
  <c r="H33" i="57"/>
  <c r="F33" i="57"/>
  <c r="E33" i="57"/>
  <c r="D33" i="57"/>
  <c r="J32" i="57"/>
  <c r="L32" i="57" s="1"/>
  <c r="H32" i="57"/>
  <c r="F32" i="57"/>
  <c r="E32" i="57"/>
  <c r="D32" i="57"/>
  <c r="J31" i="57"/>
  <c r="M31" i="57" s="1"/>
  <c r="H31" i="57"/>
  <c r="F31" i="57"/>
  <c r="E31" i="57"/>
  <c r="D31" i="57"/>
  <c r="J30" i="57"/>
  <c r="M30" i="57" s="1"/>
  <c r="H30" i="57"/>
  <c r="F30" i="57"/>
  <c r="E30" i="57"/>
  <c r="D30" i="57"/>
  <c r="J29" i="57"/>
  <c r="L29" i="57" s="1"/>
  <c r="H29" i="57"/>
  <c r="F29" i="57"/>
  <c r="E29" i="57"/>
  <c r="D29" i="57"/>
  <c r="J28" i="57"/>
  <c r="L28" i="57" s="1"/>
  <c r="H28" i="57"/>
  <c r="F28" i="57"/>
  <c r="E28" i="57"/>
  <c r="D28" i="57"/>
  <c r="J27" i="57"/>
  <c r="M27" i="57" s="1"/>
  <c r="H27" i="57"/>
  <c r="F27" i="57"/>
  <c r="E27" i="57"/>
  <c r="D27" i="57"/>
  <c r="J26" i="57"/>
  <c r="M26" i="57" s="1"/>
  <c r="H26" i="57"/>
  <c r="F26" i="57"/>
  <c r="E26" i="57"/>
  <c r="D26" i="57"/>
  <c r="J25" i="57"/>
  <c r="L25" i="57" s="1"/>
  <c r="H25" i="57"/>
  <c r="F25" i="57"/>
  <c r="E25" i="57"/>
  <c r="D25" i="57"/>
  <c r="J24" i="57"/>
  <c r="L24" i="57" s="1"/>
  <c r="H24" i="57"/>
  <c r="F24" i="57"/>
  <c r="E24" i="57"/>
  <c r="D24" i="57"/>
  <c r="J23" i="57"/>
  <c r="M23" i="57" s="1"/>
  <c r="H23" i="57"/>
  <c r="F23" i="57"/>
  <c r="E23" i="57"/>
  <c r="D23" i="57"/>
  <c r="J22" i="57"/>
  <c r="M22" i="57" s="1"/>
  <c r="H22" i="57"/>
  <c r="F22" i="57"/>
  <c r="E22" i="57"/>
  <c r="D22" i="57"/>
  <c r="J21" i="57"/>
  <c r="L21" i="57" s="1"/>
  <c r="H21" i="57"/>
  <c r="F21" i="57"/>
  <c r="E21" i="57"/>
  <c r="D21" i="57"/>
  <c r="J20" i="57"/>
  <c r="L20" i="57" s="1"/>
  <c r="H20" i="57"/>
  <c r="F20" i="57"/>
  <c r="E20" i="57"/>
  <c r="D20" i="57"/>
  <c r="J19" i="57"/>
  <c r="M19" i="57" s="1"/>
  <c r="H19" i="57"/>
  <c r="F19" i="57"/>
  <c r="E19" i="57"/>
  <c r="D19" i="57"/>
  <c r="J18" i="57"/>
  <c r="M18" i="57" s="1"/>
  <c r="H18" i="57"/>
  <c r="F18" i="57"/>
  <c r="E18" i="57"/>
  <c r="D18" i="57"/>
  <c r="J17" i="57"/>
  <c r="L17" i="57" s="1"/>
  <c r="H17" i="57"/>
  <c r="F17" i="57"/>
  <c r="E17" i="57"/>
  <c r="D17" i="57"/>
  <c r="J16" i="57"/>
  <c r="L16" i="57" s="1"/>
  <c r="H16" i="57"/>
  <c r="F16" i="57"/>
  <c r="E16" i="57"/>
  <c r="D16" i="57"/>
  <c r="J15" i="57"/>
  <c r="M15" i="57" s="1"/>
  <c r="H15" i="57"/>
  <c r="F15" i="57"/>
  <c r="E15" i="57"/>
  <c r="D15" i="57"/>
  <c r="J14" i="57"/>
  <c r="M14" i="57" s="1"/>
  <c r="H14" i="57"/>
  <c r="F14" i="57"/>
  <c r="E14" i="57"/>
  <c r="D14" i="57"/>
  <c r="J13" i="57"/>
  <c r="L13" i="57" s="1"/>
  <c r="H13" i="57"/>
  <c r="F13" i="57"/>
  <c r="E13" i="57"/>
  <c r="D13" i="57"/>
  <c r="J12" i="57"/>
  <c r="L12" i="57" s="1"/>
  <c r="H12" i="57"/>
  <c r="F12" i="57"/>
  <c r="E12" i="57"/>
  <c r="D12" i="57"/>
  <c r="J11" i="57"/>
  <c r="M11" i="57" s="1"/>
  <c r="H11" i="57"/>
  <c r="F11" i="57"/>
  <c r="E11" i="57"/>
  <c r="D11" i="57"/>
  <c r="J10" i="57"/>
  <c r="M10" i="57" s="1"/>
  <c r="H10" i="57"/>
  <c r="F10" i="57"/>
  <c r="E10" i="57"/>
  <c r="D10" i="57"/>
  <c r="J9" i="57"/>
  <c r="L9" i="57" s="1"/>
  <c r="H9" i="57"/>
  <c r="F9" i="57"/>
  <c r="E9" i="57"/>
  <c r="D9" i="57"/>
  <c r="J8" i="57"/>
  <c r="L8" i="57" s="1"/>
  <c r="H8" i="57"/>
  <c r="F8" i="57"/>
  <c r="E8" i="57"/>
  <c r="D8" i="57"/>
  <c r="J7" i="57"/>
  <c r="H7" i="57"/>
  <c r="F7" i="57"/>
  <c r="E7" i="57"/>
  <c r="D7" i="57"/>
  <c r="J6" i="57"/>
  <c r="L6" i="57" s="1"/>
  <c r="H6" i="57"/>
  <c r="F6" i="57"/>
  <c r="E6" i="57"/>
  <c r="D6" i="57"/>
  <c r="J5" i="57"/>
  <c r="L5" i="57" s="1"/>
  <c r="H5" i="57"/>
  <c r="F5" i="57"/>
  <c r="E5" i="57"/>
  <c r="L34" i="57" l="1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R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R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R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G5" i="57"/>
  <c r="G8" i="57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B1" i="56" l="1"/>
  <c r="B10" i="46"/>
  <c r="C36" i="50" l="1"/>
  <c r="G32" i="50"/>
  <c r="G31" i="50" l="1"/>
  <c r="L37" i="50"/>
  <c r="C31" i="50"/>
  <c r="F16" i="50"/>
  <c r="C16" i="50"/>
  <c r="F14" i="50"/>
  <c r="H12" i="50" l="1"/>
  <c r="F19" i="50"/>
  <c r="G34" i="50" l="1"/>
  <c r="H34" i="50" s="1"/>
  <c r="I34" i="50" s="1"/>
  <c r="J34" i="50" s="1"/>
  <c r="K34" i="50" s="1"/>
  <c r="B1" i="46" l="1"/>
  <c r="B1" i="42"/>
  <c r="B1" i="47"/>
  <c r="G35" i="50" l="1"/>
  <c r="H35" i="50" l="1"/>
  <c r="I35" i="50" s="1"/>
  <c r="J35" i="50" s="1"/>
  <c r="K35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J55" i="50"/>
  <c r="I55" i="50"/>
  <c r="H55" i="50"/>
  <c r="G55" i="50"/>
  <c r="F55" i="50"/>
  <c r="E55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F164" i="32" s="1"/>
  <c r="I164" i="32"/>
  <c r="D164" i="32" s="1"/>
  <c r="J164" i="32"/>
  <c r="E164" i="32" s="1"/>
  <c r="K164" i="32"/>
  <c r="L164" i="32"/>
  <c r="G165" i="32"/>
  <c r="H165" i="32"/>
  <c r="F165" i="32" s="1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F169" i="32" s="1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F173" i="32" s="1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F177" i="32" s="1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F185" i="32" s="1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F198" i="32" s="1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32" i="32"/>
  <c r="K532" i="32"/>
  <c r="J532" i="32"/>
  <c r="E532" i="32" s="1"/>
  <c r="I532" i="32"/>
  <c r="D532" i="32" s="1"/>
  <c r="H532" i="32"/>
  <c r="G532" i="32"/>
  <c r="C532" i="32"/>
  <c r="K158" i="32"/>
  <c r="G159" i="32"/>
  <c r="H159" i="32"/>
  <c r="I159" i="32"/>
  <c r="D159" i="32" s="1"/>
  <c r="J159" i="32"/>
  <c r="K159" i="32"/>
  <c r="L159" i="32"/>
  <c r="G160" i="32"/>
  <c r="F160" i="32" s="1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F161" i="32"/>
  <c r="G158" i="32"/>
  <c r="G549" i="32"/>
  <c r="H549" i="32"/>
  <c r="F549" i="32" s="1"/>
  <c r="I549" i="32"/>
  <c r="D549" i="32" s="1"/>
  <c r="J549" i="32"/>
  <c r="E549" i="32" s="1"/>
  <c r="K549" i="32"/>
  <c r="L549" i="32"/>
  <c r="G539" i="32"/>
  <c r="H539" i="32"/>
  <c r="I539" i="32"/>
  <c r="D539" i="32" s="1"/>
  <c r="J539" i="32"/>
  <c r="E539" i="32" s="1"/>
  <c r="K539" i="32"/>
  <c r="L539" i="32"/>
  <c r="G540" i="32"/>
  <c r="H540" i="32"/>
  <c r="I540" i="32"/>
  <c r="D540" i="32" s="1"/>
  <c r="J540" i="32"/>
  <c r="E540" i="32" s="1"/>
  <c r="K540" i="32"/>
  <c r="L540" i="32"/>
  <c r="G541" i="32"/>
  <c r="H541" i="32"/>
  <c r="I541" i="32"/>
  <c r="D541" i="32" s="1"/>
  <c r="J541" i="32"/>
  <c r="E541" i="32" s="1"/>
  <c r="K541" i="32"/>
  <c r="L541" i="32"/>
  <c r="G542" i="32"/>
  <c r="H542" i="32"/>
  <c r="I542" i="32"/>
  <c r="D542" i="32" s="1"/>
  <c r="J542" i="32"/>
  <c r="E542" i="32" s="1"/>
  <c r="K542" i="32"/>
  <c r="L542" i="32"/>
  <c r="G543" i="32"/>
  <c r="H543" i="32"/>
  <c r="I543" i="32"/>
  <c r="D543" i="32" s="1"/>
  <c r="J543" i="32"/>
  <c r="E543" i="32" s="1"/>
  <c r="K543" i="32"/>
  <c r="L543" i="32"/>
  <c r="G544" i="32"/>
  <c r="H544" i="32"/>
  <c r="I544" i="32"/>
  <c r="D544" i="32" s="1"/>
  <c r="J544" i="32"/>
  <c r="E544" i="32" s="1"/>
  <c r="K544" i="32"/>
  <c r="L544" i="32"/>
  <c r="G545" i="32"/>
  <c r="H545" i="32"/>
  <c r="I545" i="32"/>
  <c r="D545" i="32" s="1"/>
  <c r="J545" i="32"/>
  <c r="E545" i="32" s="1"/>
  <c r="K545" i="32"/>
  <c r="L545" i="32"/>
  <c r="G546" i="32"/>
  <c r="H546" i="32"/>
  <c r="I546" i="32"/>
  <c r="D546" i="32" s="1"/>
  <c r="J546" i="32"/>
  <c r="E546" i="32" s="1"/>
  <c r="K546" i="32"/>
  <c r="L546" i="32"/>
  <c r="G547" i="32"/>
  <c r="H547" i="32"/>
  <c r="I547" i="32"/>
  <c r="D547" i="32" s="1"/>
  <c r="J547" i="32"/>
  <c r="E547" i="32" s="1"/>
  <c r="K547" i="32"/>
  <c r="L547" i="32"/>
  <c r="G548" i="32"/>
  <c r="H548" i="32"/>
  <c r="I548" i="32"/>
  <c r="D548" i="32" s="1"/>
  <c r="J548" i="32"/>
  <c r="E548" i="32" s="1"/>
  <c r="K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F520" i="32" s="1"/>
  <c r="H520" i="32"/>
  <c r="I520" i="32"/>
  <c r="D520" i="32" s="1"/>
  <c r="J520" i="32"/>
  <c r="E520" i="32" s="1"/>
  <c r="K520" i="32"/>
  <c r="L520" i="32"/>
  <c r="G521" i="32"/>
  <c r="H521" i="32"/>
  <c r="I521" i="32"/>
  <c r="D521" i="32" s="1"/>
  <c r="J521" i="32"/>
  <c r="E521" i="32" s="1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I530" i="32"/>
  <c r="D530" i="32" s="1"/>
  <c r="J530" i="32"/>
  <c r="E530" i="32" s="1"/>
  <c r="K530" i="32"/>
  <c r="L530" i="32"/>
  <c r="G531" i="32"/>
  <c r="H531" i="32"/>
  <c r="I531" i="32"/>
  <c r="D531" i="32" s="1"/>
  <c r="J531" i="32"/>
  <c r="E531" i="32" s="1"/>
  <c r="K531" i="32"/>
  <c r="L531" i="32"/>
  <c r="G533" i="32"/>
  <c r="H533" i="32"/>
  <c r="I533" i="32"/>
  <c r="D533" i="32" s="1"/>
  <c r="J533" i="32"/>
  <c r="E533" i="32" s="1"/>
  <c r="K533" i="32"/>
  <c r="L533" i="32"/>
  <c r="G534" i="32"/>
  <c r="H534" i="32"/>
  <c r="I534" i="32"/>
  <c r="D534" i="32" s="1"/>
  <c r="J534" i="32"/>
  <c r="E534" i="32" s="1"/>
  <c r="K534" i="32"/>
  <c r="L534" i="32"/>
  <c r="G535" i="32"/>
  <c r="H535" i="32"/>
  <c r="I535" i="32"/>
  <c r="D535" i="32" s="1"/>
  <c r="J535" i="32"/>
  <c r="E535" i="32" s="1"/>
  <c r="K535" i="32"/>
  <c r="L535" i="32"/>
  <c r="G536" i="32"/>
  <c r="H536" i="32"/>
  <c r="I536" i="32"/>
  <c r="D536" i="32" s="1"/>
  <c r="J536" i="32"/>
  <c r="E536" i="32" s="1"/>
  <c r="K536" i="32"/>
  <c r="L536" i="32"/>
  <c r="G537" i="32"/>
  <c r="H537" i="32"/>
  <c r="F537" i="32" s="1"/>
  <c r="I537" i="32"/>
  <c r="D537" i="32" s="1"/>
  <c r="J537" i="32"/>
  <c r="E537" i="32" s="1"/>
  <c r="K537" i="32"/>
  <c r="L537" i="32"/>
  <c r="F528" i="32"/>
  <c r="F524" i="32"/>
  <c r="L134" i="32"/>
  <c r="K134" i="32"/>
  <c r="J134" i="32"/>
  <c r="E134" i="32" s="1"/>
  <c r="I134" i="32"/>
  <c r="D134" i="32" s="1"/>
  <c r="H134" i="32"/>
  <c r="F134" i="32" s="1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F112" i="32" s="1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F110" i="32" s="1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F94" i="32" s="1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F91" i="32" s="1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F69" i="32" s="1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F50" i="32" s="1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F35" i="32" s="1"/>
  <c r="C35" i="32"/>
  <c r="L34" i="32"/>
  <c r="K34" i="32"/>
  <c r="J34" i="32"/>
  <c r="E34" i="32" s="1"/>
  <c r="I34" i="32"/>
  <c r="D34" i="32" s="1"/>
  <c r="H34" i="32"/>
  <c r="G34" i="32"/>
  <c r="F34" i="32" s="1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K519" i="32"/>
  <c r="J519" i="32"/>
  <c r="E519" i="32" s="1"/>
  <c r="I519" i="32"/>
  <c r="D519" i="32"/>
  <c r="H519" i="32"/>
  <c r="G519" i="32"/>
  <c r="L518" i="32"/>
  <c r="K518" i="32"/>
  <c r="J518" i="32"/>
  <c r="E518" i="32" s="1"/>
  <c r="I518" i="32"/>
  <c r="D518" i="32" s="1"/>
  <c r="H518" i="32"/>
  <c r="G518" i="32"/>
  <c r="F518" i="32" s="1"/>
  <c r="L517" i="32"/>
  <c r="K517" i="32"/>
  <c r="J517" i="32"/>
  <c r="E517" i="32" s="1"/>
  <c r="I517" i="32"/>
  <c r="D517" i="32" s="1"/>
  <c r="H517" i="32"/>
  <c r="G517" i="32"/>
  <c r="F517" i="32" s="1"/>
  <c r="L516" i="32"/>
  <c r="K516" i="32"/>
  <c r="J516" i="32"/>
  <c r="E516" i="32" s="1"/>
  <c r="I516" i="32"/>
  <c r="H516" i="32"/>
  <c r="G516" i="32"/>
  <c r="L514" i="32"/>
  <c r="K514" i="32"/>
  <c r="J514" i="32"/>
  <c r="E514" i="32" s="1"/>
  <c r="I514" i="32"/>
  <c r="D514" i="32" s="1"/>
  <c r="H514" i="32"/>
  <c r="G514" i="32"/>
  <c r="L513" i="32"/>
  <c r="K513" i="32"/>
  <c r="J513" i="32"/>
  <c r="E513" i="32" s="1"/>
  <c r="I513" i="32"/>
  <c r="D513" i="32" s="1"/>
  <c r="H513" i="32"/>
  <c r="G513" i="32"/>
  <c r="L512" i="32"/>
  <c r="K512" i="32"/>
  <c r="J512" i="32"/>
  <c r="E512" i="32" s="1"/>
  <c r="I512" i="32"/>
  <c r="D512" i="32" s="1"/>
  <c r="H512" i="32"/>
  <c r="G512" i="32"/>
  <c r="F512" i="32" s="1"/>
  <c r="L511" i="32"/>
  <c r="K511" i="32"/>
  <c r="J511" i="32"/>
  <c r="E511" i="32" s="1"/>
  <c r="I511" i="32"/>
  <c r="D511" i="32" s="1"/>
  <c r="H511" i="32"/>
  <c r="G511" i="32"/>
  <c r="L510" i="32"/>
  <c r="K510" i="32"/>
  <c r="J510" i="32"/>
  <c r="E510" i="32" s="1"/>
  <c r="I510" i="32"/>
  <c r="D510" i="32" s="1"/>
  <c r="H510" i="32"/>
  <c r="G510" i="32"/>
  <c r="L509" i="32"/>
  <c r="K509" i="32"/>
  <c r="J509" i="32"/>
  <c r="E509" i="32" s="1"/>
  <c r="I509" i="32"/>
  <c r="D509" i="32" s="1"/>
  <c r="H509" i="32"/>
  <c r="G509" i="32"/>
  <c r="L508" i="32"/>
  <c r="K508" i="32"/>
  <c r="J508" i="32"/>
  <c r="E508" i="32" s="1"/>
  <c r="I508" i="32"/>
  <c r="D508" i="32" s="1"/>
  <c r="H508" i="32"/>
  <c r="G508" i="32"/>
  <c r="L507" i="32"/>
  <c r="K507" i="32"/>
  <c r="J507" i="32"/>
  <c r="E507" i="32" s="1"/>
  <c r="I507" i="32"/>
  <c r="D507" i="32" s="1"/>
  <c r="H507" i="32"/>
  <c r="G507" i="32"/>
  <c r="L506" i="32"/>
  <c r="K506" i="32"/>
  <c r="J506" i="32"/>
  <c r="E506" i="32" s="1"/>
  <c r="I506" i="32"/>
  <c r="D506" i="32" s="1"/>
  <c r="H506" i="32"/>
  <c r="G506" i="32"/>
  <c r="L505" i="32"/>
  <c r="K505" i="32"/>
  <c r="J505" i="32"/>
  <c r="E505" i="32" s="1"/>
  <c r="I505" i="32"/>
  <c r="D505" i="32" s="1"/>
  <c r="H505" i="32"/>
  <c r="G505" i="32"/>
  <c r="L504" i="32"/>
  <c r="K504" i="32"/>
  <c r="J504" i="32"/>
  <c r="E504" i="32" s="1"/>
  <c r="I504" i="32"/>
  <c r="D504" i="32" s="1"/>
  <c r="H504" i="32"/>
  <c r="G504" i="32"/>
  <c r="L503" i="32"/>
  <c r="K503" i="32"/>
  <c r="J503" i="32"/>
  <c r="E503" i="32" s="1"/>
  <c r="I503" i="32"/>
  <c r="D503" i="32" s="1"/>
  <c r="H503" i="32"/>
  <c r="G503" i="32"/>
  <c r="L502" i="32"/>
  <c r="K502" i="32"/>
  <c r="J502" i="32"/>
  <c r="E502" i="32" s="1"/>
  <c r="I502" i="32"/>
  <c r="D502" i="32" s="1"/>
  <c r="H502" i="32"/>
  <c r="G502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7" i="32"/>
  <c r="K497" i="32"/>
  <c r="J497" i="32"/>
  <c r="E497" i="32" s="1"/>
  <c r="I497" i="32"/>
  <c r="D497" i="32" s="1"/>
  <c r="H497" i="32"/>
  <c r="G497" i="32"/>
  <c r="F497" i="32" s="1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F489" i="32" s="1"/>
  <c r="L488" i="32"/>
  <c r="K488" i="32"/>
  <c r="J488" i="32"/>
  <c r="E488" i="32" s="1"/>
  <c r="I488" i="32"/>
  <c r="D488" i="32" s="1"/>
  <c r="H488" i="32"/>
  <c r="G488" i="32"/>
  <c r="F488" i="32" s="1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F485" i="32" s="1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F480" i="32" s="1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F477" i="32" s="1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F473" i="32" s="1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F469" i="32" s="1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F465" i="32" s="1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F461" i="32" s="1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F459" i="32" s="1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F453" i="32" s="1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F445" i="32" s="1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F441" i="32" s="1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F439" i="32" s="1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F435" i="32" s="1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F431" i="32" s="1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F427" i="32" s="1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F425" i="32" s="1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F423" i="32" s="1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F419" i="32" s="1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F417" i="32" s="1"/>
  <c r="L416" i="32"/>
  <c r="K416" i="32"/>
  <c r="J416" i="32"/>
  <c r="E416" i="32" s="1"/>
  <c r="I416" i="32"/>
  <c r="D416" i="32" s="1"/>
  <c r="H416" i="32"/>
  <c r="G416" i="32"/>
  <c r="F416" i="32" s="1"/>
  <c r="L415" i="32"/>
  <c r="K415" i="32"/>
  <c r="J415" i="32"/>
  <c r="E415" i="32" s="1"/>
  <c r="I415" i="32"/>
  <c r="D415" i="32" s="1"/>
  <c r="H415" i="32"/>
  <c r="F415" i="32" s="1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F413" i="32" s="1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F411" i="32" s="1"/>
  <c r="G411" i="32"/>
  <c r="L410" i="32"/>
  <c r="K410" i="32"/>
  <c r="J410" i="32"/>
  <c r="E410" i="32" s="1"/>
  <c r="I410" i="32"/>
  <c r="D410" i="32" s="1"/>
  <c r="H410" i="32"/>
  <c r="G410" i="32"/>
  <c r="F410" i="32" s="1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F407" i="32" s="1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F405" i="32" s="1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F403" i="32" s="1"/>
  <c r="G403" i="32"/>
  <c r="L402" i="32"/>
  <c r="K402" i="32"/>
  <c r="J402" i="32"/>
  <c r="E402" i="32" s="1"/>
  <c r="I402" i="32"/>
  <c r="D402" i="32" s="1"/>
  <c r="H402" i="32"/>
  <c r="G402" i="32"/>
  <c r="F402" i="32" s="1"/>
  <c r="L401" i="32"/>
  <c r="K401" i="32"/>
  <c r="J401" i="32"/>
  <c r="E401" i="32" s="1"/>
  <c r="I401" i="32"/>
  <c r="D401" i="32" s="1"/>
  <c r="H401" i="32"/>
  <c r="G401" i="32"/>
  <c r="F401" i="32" s="1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F399" i="32" s="1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F397" i="32" s="1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F395" i="32" s="1"/>
  <c r="G395" i="32"/>
  <c r="L394" i="32"/>
  <c r="K394" i="32"/>
  <c r="J394" i="32"/>
  <c r="E394" i="32" s="1"/>
  <c r="I394" i="32"/>
  <c r="D394" i="32" s="1"/>
  <c r="H394" i="32"/>
  <c r="G394" i="32"/>
  <c r="F394" i="32" s="1"/>
  <c r="L393" i="32"/>
  <c r="K393" i="32"/>
  <c r="J393" i="32"/>
  <c r="E393" i="32" s="1"/>
  <c r="I393" i="32"/>
  <c r="D393" i="32" s="1"/>
  <c r="H393" i="32"/>
  <c r="G393" i="32"/>
  <c r="F393" i="32" s="1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F391" i="32" s="1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F389" i="32" s="1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F387" i="32" s="1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F381" i="32" s="1"/>
  <c r="L380" i="32"/>
  <c r="J380" i="32"/>
  <c r="E380" i="32" s="1"/>
  <c r="I380" i="32"/>
  <c r="D380" i="32" s="1"/>
  <c r="H380" i="32"/>
  <c r="F380" i="32" s="1"/>
  <c r="G380" i="32"/>
  <c r="L379" i="32"/>
  <c r="J379" i="32"/>
  <c r="E379" i="32" s="1"/>
  <c r="I379" i="32"/>
  <c r="D379" i="32" s="1"/>
  <c r="H379" i="32"/>
  <c r="G379" i="32"/>
  <c r="F379" i="32" s="1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F377" i="32" s="1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F369" i="32" s="1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F363" i="32" s="1"/>
  <c r="L362" i="32"/>
  <c r="J362" i="32"/>
  <c r="E362" i="32" s="1"/>
  <c r="I362" i="32"/>
  <c r="D362" i="32" s="1"/>
  <c r="H362" i="32"/>
  <c r="G362" i="32"/>
  <c r="F362" i="32" s="1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F360" i="32" s="1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F353" i="32" s="1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F348" i="32" s="1"/>
  <c r="G348" i="32"/>
  <c r="L347" i="32"/>
  <c r="J347" i="32"/>
  <c r="E347" i="32" s="1"/>
  <c r="I347" i="32"/>
  <c r="D347" i="32" s="1"/>
  <c r="H347" i="32"/>
  <c r="G347" i="32"/>
  <c r="F347" i="32" s="1"/>
  <c r="L346" i="32"/>
  <c r="J346" i="32"/>
  <c r="E346" i="32" s="1"/>
  <c r="I346" i="32"/>
  <c r="D346" i="32" s="1"/>
  <c r="H346" i="32"/>
  <c r="G346" i="32"/>
  <c r="F346" i="32" s="1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F338" i="32" s="1"/>
  <c r="L337" i="32"/>
  <c r="J337" i="32"/>
  <c r="E337" i="32" s="1"/>
  <c r="I337" i="32"/>
  <c r="D337" i="32" s="1"/>
  <c r="H337" i="32"/>
  <c r="G337" i="32"/>
  <c r="F337" i="32" s="1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F332" i="32" s="1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F326" i="32" s="1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F323" i="32" s="1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F321" i="32" s="1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F314" i="32" s="1"/>
  <c r="L313" i="32"/>
  <c r="J313" i="32"/>
  <c r="E313" i="32" s="1"/>
  <c r="I313" i="32"/>
  <c r="D313" i="32" s="1"/>
  <c r="H313" i="32"/>
  <c r="G313" i="32"/>
  <c r="F313" i="32" s="1"/>
  <c r="L312" i="32"/>
  <c r="J312" i="32"/>
  <c r="E312" i="32" s="1"/>
  <c r="I312" i="32"/>
  <c r="D312" i="32" s="1"/>
  <c r="H312" i="32"/>
  <c r="F312" i="32" s="1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F305" i="32" s="1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F300" i="32" s="1"/>
  <c r="G300" i="32"/>
  <c r="L299" i="32"/>
  <c r="J299" i="32"/>
  <c r="E299" i="32" s="1"/>
  <c r="I299" i="32"/>
  <c r="D299" i="32" s="1"/>
  <c r="H299" i="32"/>
  <c r="G299" i="32"/>
  <c r="F299" i="32" s="1"/>
  <c r="L298" i="32"/>
  <c r="J298" i="32"/>
  <c r="E298" i="32" s="1"/>
  <c r="I298" i="32"/>
  <c r="D298" i="32" s="1"/>
  <c r="H298" i="32"/>
  <c r="G298" i="32"/>
  <c r="F298" i="32" s="1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F295" i="32" s="1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F292" i="32" s="1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F289" i="32" s="1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F278" i="32" s="1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F275" i="32" s="1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F271" i="32" s="1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F259" i="32" s="1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F252" i="32" s="1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F249" i="32" s="1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F233" i="32" s="1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F217" i="32" s="1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/>
  <c r="H212" i="32"/>
  <c r="G212" i="32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F209" i="32" s="1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F155" i="32" s="1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D516" i="32"/>
  <c r="D201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496" i="32"/>
  <c r="F503" i="32"/>
  <c r="F152" i="32"/>
  <c r="F505" i="32"/>
  <c r="F140" i="32"/>
  <c r="F212" i="32"/>
  <c r="F256" i="32"/>
  <c r="F288" i="32"/>
  <c r="F296" i="32"/>
  <c r="F324" i="32"/>
  <c r="F398" i="32"/>
  <c r="F406" i="32"/>
  <c r="F414" i="32"/>
  <c r="F418" i="32"/>
  <c r="F422" i="32"/>
  <c r="F426" i="32"/>
  <c r="F430" i="32"/>
  <c r="F434" i="32"/>
  <c r="F294" i="32" l="1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D136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515" i="32"/>
  <c r="I27" i="32"/>
  <c r="D27" i="32" s="1"/>
  <c r="E538" i="32"/>
  <c r="J143" i="32"/>
  <c r="L157" i="32"/>
  <c r="F83" i="32"/>
  <c r="F88" i="32"/>
  <c r="F120" i="32"/>
  <c r="L26" i="32"/>
  <c r="D143" i="32"/>
  <c r="L515" i="32"/>
  <c r="H27" i="32"/>
  <c r="E149" i="32"/>
  <c r="I149" i="32"/>
  <c r="F535" i="32"/>
  <c r="F530" i="32"/>
  <c r="F526" i="32"/>
  <c r="I538" i="32"/>
  <c r="D538" i="32"/>
  <c r="D144" i="32"/>
  <c r="D149" i="32" s="1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L25" i="32"/>
  <c r="H149" i="32"/>
  <c r="G157" i="32"/>
  <c r="F150" i="32"/>
  <c r="H515" i="32"/>
  <c r="I157" i="32"/>
  <c r="F205" i="32"/>
  <c r="G515" i="32"/>
  <c r="K143" i="32"/>
  <c r="I515" i="32"/>
  <c r="L143" i="32"/>
  <c r="E201" i="32"/>
  <c r="E515" i="32" s="1"/>
  <c r="J515" i="32"/>
  <c r="F238" i="32"/>
  <c r="K26" i="32"/>
  <c r="E159" i="32"/>
  <c r="E200" i="32" s="1"/>
  <c r="J200" i="32"/>
  <c r="F158" i="32"/>
  <c r="G200" i="32"/>
  <c r="L135" i="32"/>
  <c r="D550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50" i="32"/>
  <c r="F188" i="32"/>
  <c r="F183" i="32"/>
  <c r="F175" i="32"/>
  <c r="G26" i="32"/>
  <c r="I26" i="32"/>
  <c r="D26" i="32" s="1"/>
  <c r="F539" i="32"/>
  <c r="P16" i="32"/>
  <c r="F550" i="32" l="1"/>
  <c r="F143" i="32"/>
  <c r="F26" i="32"/>
  <c r="F157" i="32"/>
  <c r="F27" i="32"/>
  <c r="F515" i="32"/>
  <c r="F538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36" i="50" s="1"/>
  <c r="G12" i="50" l="1"/>
  <c r="F24" i="50"/>
  <c r="G36" i="50" l="1"/>
  <c r="K36" i="50"/>
  <c r="J36" i="50"/>
  <c r="I36" i="50"/>
  <c r="H36" i="50"/>
  <c r="F26" i="50"/>
  <c r="F27" i="50" s="1"/>
  <c r="G25" i="50" l="1"/>
  <c r="G26" i="50"/>
  <c r="G27" i="50" s="1"/>
  <c r="F37" i="50" l="1"/>
  <c r="C7" i="47" s="1"/>
  <c r="D12" i="47" l="1"/>
  <c r="D11" i="47"/>
  <c r="D10" i="47"/>
  <c r="C12" i="47"/>
  <c r="C10" i="47"/>
  <c r="C11" i="47"/>
  <c r="D7" i="46"/>
  <c r="D7" i="56"/>
  <c r="D8" i="42"/>
  <c r="D15" i="42" l="1"/>
  <c r="D14" i="42"/>
  <c r="D13" i="42"/>
  <c r="D18" i="56"/>
  <c r="D17" i="56"/>
  <c r="D19" i="56"/>
  <c r="D17" i="46"/>
  <c r="K17" i="46" s="1"/>
  <c r="D19" i="46"/>
  <c r="K19" i="46" s="1"/>
  <c r="D18" i="46"/>
  <c r="K18" i="46" s="1"/>
  <c r="G37" i="50"/>
  <c r="D7" i="47" s="1"/>
  <c r="H37" i="50"/>
  <c r="E7" i="47" s="1"/>
  <c r="K37" i="50"/>
  <c r="H7" i="47" s="1"/>
  <c r="I37" i="50"/>
  <c r="F7" i="47" s="1"/>
  <c r="J37" i="50"/>
  <c r="G7" i="47" s="1"/>
  <c r="C13" i="47"/>
  <c r="E12" i="47" l="1"/>
  <c r="E10" i="47"/>
  <c r="E11" i="47"/>
  <c r="G10" i="47"/>
  <c r="G11" i="47"/>
  <c r="G12" i="47"/>
  <c r="F12" i="47"/>
  <c r="F10" i="47"/>
  <c r="F11" i="47"/>
  <c r="H11" i="47"/>
  <c r="H12" i="47"/>
  <c r="H10" i="47"/>
  <c r="D20" i="56"/>
  <c r="D10" i="56" s="1"/>
  <c r="H7" i="56"/>
  <c r="H7" i="46"/>
  <c r="H8" i="42"/>
  <c r="H15" i="42" s="1"/>
  <c r="G7" i="56"/>
  <c r="G8" i="42"/>
  <c r="G7" i="46"/>
  <c r="I7" i="56"/>
  <c r="I8" i="42"/>
  <c r="I15" i="42" s="1"/>
  <c r="I7" i="46"/>
  <c r="E8" i="42"/>
  <c r="E7" i="56"/>
  <c r="E7" i="46"/>
  <c r="F8" i="42"/>
  <c r="F13" i="42" s="1"/>
  <c r="F7" i="46"/>
  <c r="F7" i="56"/>
  <c r="G18" i="56" l="1"/>
  <c r="E19" i="56"/>
  <c r="E18" i="56"/>
  <c r="E17" i="56"/>
  <c r="F18" i="56"/>
  <c r="F19" i="56"/>
  <c r="H18" i="56"/>
  <c r="F17" i="56"/>
  <c r="H17" i="56"/>
  <c r="H19" i="56"/>
  <c r="I19" i="56"/>
  <c r="I18" i="56"/>
  <c r="I17" i="56"/>
  <c r="G17" i="56"/>
  <c r="G19" i="56"/>
  <c r="K20" i="46"/>
  <c r="K10" i="46" s="1"/>
  <c r="G13" i="47"/>
  <c r="H13" i="42"/>
  <c r="H17" i="46"/>
  <c r="H18" i="46"/>
  <c r="H14" i="42"/>
  <c r="H19" i="46"/>
  <c r="I14" i="42"/>
  <c r="I13" i="42"/>
  <c r="E18" i="46"/>
  <c r="L18" i="46" s="1"/>
  <c r="G17" i="46"/>
  <c r="E19" i="46"/>
  <c r="L19" i="46" s="1"/>
  <c r="G18" i="46"/>
  <c r="F14" i="42"/>
  <c r="F13" i="47"/>
  <c r="G19" i="46"/>
  <c r="E17" i="46"/>
  <c r="L17" i="46" s="1"/>
  <c r="F15" i="42"/>
  <c r="H13" i="47"/>
  <c r="I17" i="46"/>
  <c r="I19" i="46"/>
  <c r="D13" i="47"/>
  <c r="I18" i="46"/>
  <c r="E13" i="47"/>
  <c r="E13" i="42"/>
  <c r="G15" i="42"/>
  <c r="E15" i="42"/>
  <c r="G14" i="42"/>
  <c r="E14" i="42"/>
  <c r="G13" i="42"/>
  <c r="F18" i="46"/>
  <c r="F19" i="46"/>
  <c r="F17" i="46"/>
  <c r="M17" i="46" s="1"/>
  <c r="D20" i="46"/>
  <c r="D16" i="42"/>
  <c r="P19" i="46" l="1"/>
  <c r="P17" i="46"/>
  <c r="P18" i="46"/>
  <c r="M18" i="46"/>
  <c r="M19" i="46"/>
  <c r="O17" i="46"/>
  <c r="N19" i="46"/>
  <c r="N17" i="46"/>
  <c r="O18" i="46"/>
  <c r="N18" i="46"/>
  <c r="O19" i="46"/>
  <c r="E20" i="56"/>
  <c r="E21" i="56" s="1"/>
  <c r="I20" i="56"/>
  <c r="I10" i="56" s="1"/>
  <c r="H20" i="56"/>
  <c r="H10" i="56" s="1"/>
  <c r="F20" i="56"/>
  <c r="F21" i="56" s="1"/>
  <c r="G20" i="56"/>
  <c r="G10" i="56" s="1"/>
  <c r="L20" i="46"/>
  <c r="L21" i="46" s="1"/>
  <c r="D10" i="46"/>
  <c r="H20" i="46"/>
  <c r="H16" i="42"/>
  <c r="E20" i="46"/>
  <c r="E10" i="46" s="1"/>
  <c r="I16" i="42"/>
  <c r="G20" i="46"/>
  <c r="F16" i="42"/>
  <c r="I20" i="46"/>
  <c r="E16" i="42"/>
  <c r="G16" i="42"/>
  <c r="F20" i="46"/>
  <c r="P20" i="46" l="1"/>
  <c r="P21" i="46" s="1"/>
  <c r="M20" i="46"/>
  <c r="M21" i="46" s="1"/>
  <c r="O20" i="46"/>
  <c r="O21" i="46" s="1"/>
  <c r="N20" i="46"/>
  <c r="N21" i="46" s="1"/>
  <c r="E10" i="56"/>
  <c r="F10" i="56"/>
  <c r="G21" i="56"/>
  <c r="I21" i="56"/>
  <c r="H21" i="56"/>
  <c r="K11" i="56"/>
  <c r="C27" i="47" s="1"/>
  <c r="P10" i="46"/>
  <c r="L10" i="46"/>
  <c r="K11" i="46"/>
  <c r="F10" i="46"/>
  <c r="G10" i="46"/>
  <c r="H10" i="46"/>
  <c r="I10" i="46"/>
  <c r="E21" i="46"/>
  <c r="D42" i="47" s="1"/>
  <c r="I21" i="46"/>
  <c r="H42" i="47" s="1"/>
  <c r="F21" i="46"/>
  <c r="G21" i="46"/>
  <c r="F42" i="47" s="1"/>
  <c r="H21" i="46"/>
  <c r="M10" i="46" l="1"/>
  <c r="O10" i="46"/>
  <c r="N10" i="46"/>
  <c r="C33" i="47"/>
  <c r="G42" i="47"/>
  <c r="E42" i="47"/>
  <c r="P11" i="46" l="1"/>
  <c r="N11" i="46"/>
  <c r="M11" i="46"/>
  <c r="O11" i="46"/>
  <c r="L11" i="46"/>
  <c r="L11" i="56"/>
  <c r="D27" i="47" s="1"/>
  <c r="M11" i="56"/>
  <c r="E27" i="47" s="1"/>
  <c r="O11" i="56"/>
  <c r="G27" i="47" s="1"/>
  <c r="P11" i="56"/>
  <c r="H27" i="47" s="1"/>
  <c r="N11" i="56"/>
  <c r="F27" i="47" s="1"/>
  <c r="H33" i="47" l="1"/>
  <c r="H34" i="47" s="1"/>
  <c r="F33" i="47"/>
  <c r="G33" i="47"/>
  <c r="G34" i="47" s="1"/>
  <c r="D33" i="47"/>
  <c r="D35" i="47" s="1"/>
  <c r="E33" i="47"/>
  <c r="E34" i="47" s="1"/>
  <c r="H28" i="47" l="1"/>
  <c r="H29" i="47"/>
  <c r="G35" i="47"/>
  <c r="H35" i="47"/>
  <c r="F34" i="47"/>
  <c r="F28" i="47"/>
  <c r="D28" i="47"/>
  <c r="D29" i="47"/>
  <c r="G29" i="47"/>
  <c r="G28" i="47"/>
  <c r="E35" i="47"/>
  <c r="F35" i="47"/>
  <c r="F29" i="47"/>
  <c r="E28" i="47"/>
  <c r="D34" i="47"/>
  <c r="E29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sharedStrings.xml><?xml version="1.0" encoding="utf-8"?>
<sst xmlns="http://schemas.openxmlformats.org/spreadsheetml/2006/main" count="1857" uniqueCount="974">
  <si>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</si>
  <si>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</si>
  <si>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</si>
  <si>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</si>
  <si>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</si>
  <si>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</si>
  <si>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</si>
  <si>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</si>
  <si>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</si>
  <si>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</si>
  <si>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</si>
  <si>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</si>
  <si>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</si>
  <si>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</si>
  <si>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</si>
  <si>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</si>
  <si>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</si>
  <si>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</si>
  <si>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</si>
  <si>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</si>
  <si>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</si>
  <si>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</si>
  <si>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</si>
  <si>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</si>
  <si>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</si>
  <si>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</si>
  <si>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</si>
  <si>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</si>
  <si>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</si>
  <si>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</si>
  <si>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</si>
  <si>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</si>
  <si>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</si>
  <si>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</si>
  <si>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</si>
  <si>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</si>
  <si>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</si>
  <si>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</si>
  <si>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</si>
  <si>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</si>
  <si>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</si>
  <si>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</si>
  <si>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</si>
  <si>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</si>
  <si>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</si>
  <si>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</si>
  <si>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</si>
  <si>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</si>
  <si>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</si>
  <si>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</si>
  <si>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</si>
  <si>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</si>
  <si>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</si>
  <si>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</si>
  <si>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</si>
  <si>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</si>
  <si>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</si>
  <si>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</si>
  <si>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</si>
  <si>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</si>
  <si>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</si>
  <si>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</si>
  <si>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</si>
  <si>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</si>
  <si>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</si>
  <si>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</si>
  <si>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</si>
  <si>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</si>
  <si>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</si>
  <si>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</si>
  <si>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</si>
  <si>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</si>
  <si>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</si>
  <si>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</si>
  <si>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</si>
  <si>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</si>
  <si>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</si>
  <si>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</si>
  <si>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</si>
  <si>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</si>
  <si>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</si>
  <si>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</si>
  <si>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</si>
  <si>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Band 7 Mid</t>
  </si>
  <si>
    <t>Band 5 Mid</t>
  </si>
  <si>
    <t>Band 8a Mid</t>
  </si>
  <si>
    <t>per patient/yr</t>
  </si>
  <si>
    <t>Consultant mid</t>
  </si>
  <si>
    <t>pathology / diagnostics / radiology</t>
  </si>
  <si>
    <t>Number of liver function tests</t>
  </si>
  <si>
    <t>Band 6 Mid</t>
  </si>
  <si>
    <t>Notes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</si>
  <si>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</si>
  <si>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</si>
  <si>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</si>
  <si>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</si>
  <si>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</si>
  <si>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</si>
  <si>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</si>
  <si>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</si>
  <si>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</si>
  <si>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</si>
  <si>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</si>
  <si>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-</t>
  </si>
  <si>
    <t>Unit costs</t>
  </si>
  <si>
    <t>Treatment option</t>
  </si>
  <si>
    <t xml:space="preserve">National  </t>
  </si>
  <si>
    <t xml:space="preserve">prices </t>
  </si>
  <si>
    <t>are</t>
  </si>
  <si>
    <t>used</t>
  </si>
  <si>
    <t>on the</t>
  </si>
  <si>
    <t>left.</t>
  </si>
  <si>
    <t>Local</t>
  </si>
  <si>
    <t>prices</t>
  </si>
  <si>
    <t xml:space="preserve">can be </t>
  </si>
  <si>
    <t xml:space="preserve">used as </t>
  </si>
  <si>
    <t xml:space="preserve">as an </t>
  </si>
  <si>
    <t>alternative.</t>
  </si>
  <si>
    <t>The</t>
  </si>
  <si>
    <t xml:space="preserve">selection </t>
  </si>
  <si>
    <t>between</t>
  </si>
  <si>
    <t xml:space="preserve">using </t>
  </si>
  <si>
    <t>local or</t>
  </si>
  <si>
    <t>national</t>
  </si>
  <si>
    <t>is made</t>
  </si>
  <si>
    <t>summary</t>
  </si>
  <si>
    <t>worksheet.</t>
  </si>
  <si>
    <t>national prices</t>
  </si>
  <si>
    <t>local prices</t>
  </si>
  <si>
    <t>Estimated number of administrations</t>
  </si>
  <si>
    <t>Current practice</t>
  </si>
  <si>
    <t>Eligible population</t>
  </si>
  <si>
    <t>Financial resource impact</t>
  </si>
  <si>
    <t>Cash items</t>
  </si>
  <si>
    <t>£'000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</si>
  <si>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</si>
  <si>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</si>
  <si>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</si>
  <si>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</si>
  <si>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</si>
  <si>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</si>
  <si>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</si>
  <si>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</si>
  <si>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</si>
  <si>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pathology/ radiology /diagnostics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</si>
  <si>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</si>
  <si>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</si>
  <si>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</si>
  <si>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</si>
  <si>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</si>
  <si>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</si>
  <si>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</si>
  <si>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</si>
  <si>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</si>
  <si>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</si>
  <si>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</si>
  <si>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</si>
  <si>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</si>
  <si>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</si>
  <si>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</si>
  <si>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</si>
  <si>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</si>
  <si>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</si>
  <si>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</si>
  <si>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</si>
  <si>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</si>
  <si>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</si>
  <si>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</si>
  <si>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</si>
  <si>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</si>
  <si>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</si>
  <si>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</si>
  <si>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</si>
  <si>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</si>
  <si>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</si>
  <si>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</si>
  <si>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</si>
  <si>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</si>
  <si>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</si>
  <si>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</si>
  <si>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</si>
  <si>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</si>
  <si>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</si>
  <si>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</si>
  <si>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</si>
  <si>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</si>
  <si>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</si>
  <si>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</si>
  <si>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</si>
  <si>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</si>
  <si>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</si>
  <si>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</si>
  <si>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</si>
  <si>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</si>
  <si>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</si>
  <si>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</si>
  <si>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</si>
  <si>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</si>
  <si>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</si>
  <si>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</si>
  <si>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</si>
  <si>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</si>
  <si>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</si>
  <si>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</si>
  <si>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</si>
  <si>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</si>
  <si>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</si>
  <si>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</si>
  <si>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</si>
  <si>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</si>
  <si>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</si>
  <si>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</si>
  <si>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</si>
  <si>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</si>
  <si>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</si>
  <si>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</si>
  <si>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</si>
  <si>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</si>
  <si>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</si>
  <si>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</si>
  <si>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</si>
  <si>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</si>
  <si>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</si>
  <si>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</si>
  <si>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</si>
  <si>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</si>
  <si>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</si>
  <si>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</si>
  <si>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</si>
  <si>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</si>
  <si>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</si>
  <si>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</si>
  <si>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</si>
  <si>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</si>
  <si>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</si>
  <si>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</si>
  <si>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</si>
  <si>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</si>
  <si>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</si>
  <si>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</si>
  <si>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</si>
  <si>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</si>
  <si>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</si>
  <si>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</si>
  <si>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</si>
  <si>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</si>
  <si>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</si>
  <si>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</si>
  <si>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</si>
  <si>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</si>
  <si>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</si>
  <si>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</si>
  <si>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</si>
  <si>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</si>
  <si>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</si>
  <si>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</si>
  <si>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</si>
  <si>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</si>
  <si>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</si>
  <si>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</si>
  <si>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</si>
  <si>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</si>
  <si>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</si>
  <si>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</si>
  <si>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</si>
  <si>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</si>
  <si>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</si>
  <si>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</si>
  <si>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</si>
  <si>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</si>
  <si>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</si>
  <si>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</si>
  <si>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</si>
  <si>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</si>
  <si>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</si>
  <si>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</si>
  <si>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</si>
  <si>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</si>
  <si>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</si>
  <si>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</si>
  <si>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</si>
  <si>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</si>
  <si>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</si>
  <si>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</si>
  <si>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</si>
  <si>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</si>
  <si>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</si>
  <si>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</si>
  <si>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</si>
  <si>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</si>
  <si>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</si>
  <si>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</si>
  <si>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</si>
  <si>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</si>
  <si>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</si>
  <si>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</si>
  <si>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</si>
  <si>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</si>
  <si>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</si>
  <si>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</si>
  <si>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</si>
  <si>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</si>
  <si>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</si>
  <si>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</si>
  <si>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</si>
  <si>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</si>
  <si>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</si>
  <si>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</si>
  <si>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</si>
  <si>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</si>
  <si>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</si>
  <si>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</si>
  <si>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</si>
  <si>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</si>
  <si>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</si>
  <si>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</si>
  <si>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</si>
  <si>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</si>
  <si>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</si>
  <si>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</si>
  <si>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</si>
  <si>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</si>
  <si>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</si>
  <si>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</si>
  <si>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</si>
  <si>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</si>
  <si>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</si>
  <si>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</si>
  <si>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</si>
  <si>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</si>
  <si>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</si>
  <si>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</si>
  <si>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</si>
  <si>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</si>
  <si>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</si>
  <si>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</si>
  <si>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</si>
  <si>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</si>
  <si>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</si>
  <si>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</si>
  <si>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</si>
  <si>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</si>
  <si>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</si>
  <si>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</si>
  <si>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</si>
  <si>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</si>
  <si>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</si>
  <si>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</si>
  <si>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</si>
  <si>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</si>
  <si>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</si>
  <si>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</si>
  <si>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</si>
  <si>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</si>
  <si>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</si>
  <si>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</si>
  <si>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</si>
  <si>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</si>
  <si>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</si>
  <si>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</si>
  <si>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</si>
  <si>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</si>
  <si>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</si>
  <si>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</si>
  <si>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</si>
  <si>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</si>
  <si>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</si>
  <si>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</si>
  <si>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</si>
  <si>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</si>
  <si>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</si>
  <si>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</si>
  <si>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</si>
  <si>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</si>
  <si>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</si>
  <si>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</si>
  <si>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</si>
  <si>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</si>
  <si>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</si>
  <si>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</si>
  <si>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</si>
  <si>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</si>
  <si>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</si>
  <si>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</si>
  <si>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</si>
  <si>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</si>
  <si>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</si>
  <si>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</si>
  <si>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</si>
  <si>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</si>
  <si>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</si>
  <si>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</si>
  <si>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</si>
  <si>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</si>
  <si>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</si>
  <si>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</si>
  <si>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</si>
  <si>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</si>
  <si>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</si>
  <si>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</si>
  <si>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</si>
  <si>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</si>
  <si>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</si>
  <si>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</si>
  <si>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</si>
  <si>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</si>
  <si>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</si>
  <si>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</si>
  <si>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</si>
  <si>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</si>
  <si>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</si>
  <si>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</si>
  <si>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</si>
  <si>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</si>
  <si>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</si>
  <si>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</si>
  <si>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</si>
  <si>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</si>
  <si>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</si>
  <si>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</si>
  <si>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</si>
  <si>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</si>
  <si>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</si>
  <si>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</si>
  <si>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</si>
  <si>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</si>
  <si>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</si>
  <si>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</si>
  <si>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</si>
  <si>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</si>
  <si>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</si>
  <si>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</si>
  <si>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</si>
  <si>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</si>
  <si>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</si>
  <si>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</si>
  <si>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</si>
  <si>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</si>
  <si>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</si>
  <si>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</si>
  <si>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</si>
  <si>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</si>
  <si>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</si>
  <si>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</si>
  <si>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</si>
  <si>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</si>
  <si>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</si>
  <si>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</si>
  <si>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</si>
  <si>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</si>
  <si>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</si>
  <si>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</si>
  <si>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</si>
  <si>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</si>
  <si>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</si>
  <si>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</si>
  <si>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</si>
  <si>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</si>
  <si>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</si>
  <si>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</si>
  <si>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</si>
  <si>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</si>
  <si>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</si>
  <si>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</si>
  <si>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</si>
  <si>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</si>
  <si>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</si>
  <si>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</si>
  <si>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</si>
  <si>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</si>
  <si>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</si>
  <si>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</si>
  <si>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</si>
  <si>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</si>
  <si>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</si>
  <si>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</si>
  <si>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</si>
  <si>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</si>
  <si>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</si>
  <si>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</si>
  <si>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</si>
  <si>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</si>
  <si>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</si>
  <si>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</si>
  <si>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</si>
  <si>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</si>
  <si>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</si>
  <si>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</si>
  <si>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</si>
  <si>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</si>
  <si>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</si>
  <si>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</si>
  <si>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</si>
  <si>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</si>
  <si>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</si>
  <si>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</si>
  <si>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</si>
  <si>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</si>
  <si>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</si>
  <si>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</si>
  <si>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</si>
  <si>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</si>
  <si>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</si>
  <si>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</si>
  <si>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</si>
  <si>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</si>
  <si>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</si>
  <si>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</si>
  <si>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</si>
  <si>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</si>
  <si>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</si>
  <si>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</si>
  <si>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</si>
  <si>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</si>
  <si>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</si>
  <si>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</si>
  <si>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</si>
  <si>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</si>
  <si>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</si>
  <si>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</si>
  <si>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</si>
  <si>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</si>
  <si>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</si>
  <si>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</si>
  <si>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</si>
  <si>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</si>
  <si>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</si>
  <si>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</si>
  <si>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</si>
  <si>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</si>
  <si>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</si>
  <si>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</si>
  <si>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</si>
  <si>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</si>
  <si>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</si>
  <si>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</si>
  <si>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</si>
  <si>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</si>
  <si>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</si>
  <si>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</si>
  <si>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</si>
  <si>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</si>
  <si>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</si>
  <si>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</si>
  <si>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</si>
  <si>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</si>
  <si>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</si>
  <si>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</si>
  <si>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</si>
  <si>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</si>
  <si>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</si>
  <si>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</si>
  <si>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</si>
  <si>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</si>
  <si>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</si>
  <si>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</si>
  <si>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</si>
  <si>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</si>
  <si>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</si>
  <si>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</si>
  <si>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</si>
  <si>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</si>
  <si>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</si>
  <si>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</si>
  <si>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</si>
  <si>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</si>
  <si>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</si>
  <si>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</si>
  <si>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</si>
  <si>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</si>
  <si>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</si>
  <si>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</si>
  <si>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</si>
  <si>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</si>
  <si>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</si>
  <si>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</si>
  <si>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</si>
  <si>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</si>
  <si>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</si>
  <si>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</si>
  <si>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</si>
  <si>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</si>
  <si>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</si>
  <si>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</si>
  <si>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</si>
  <si>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</si>
  <si>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</si>
  <si>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</si>
  <si>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</si>
  <si>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</si>
  <si>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</si>
  <si>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</si>
  <si>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</si>
  <si>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</si>
  <si>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</si>
  <si>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</si>
  <si>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</si>
  <si>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</si>
  <si>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</si>
  <si>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</si>
  <si>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</si>
  <si>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</si>
  <si>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</si>
  <si>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</si>
  <si>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</si>
  <si>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</si>
  <si>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</si>
  <si>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</si>
  <si>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</si>
  <si>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</si>
  <si>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</si>
  <si>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</si>
  <si>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</si>
  <si>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</si>
  <si>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</si>
  <si>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</si>
  <si>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</si>
  <si>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</si>
  <si>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</si>
  <si>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</si>
  <si>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</si>
  <si>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</si>
  <si>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</si>
  <si>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</si>
  <si>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</si>
  <si>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</si>
  <si>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</si>
  <si>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</si>
  <si>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</si>
  <si>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</si>
  <si>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</si>
  <si>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</si>
  <si>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</si>
  <si>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</si>
  <si>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</si>
  <si>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</si>
  <si>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</si>
  <si>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</si>
  <si>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</si>
  <si>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</si>
  <si>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</si>
  <si>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</si>
  <si>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</si>
  <si>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</si>
  <si>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</si>
  <si>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</si>
  <si>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</si>
  <si>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</si>
  <si>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</si>
  <si>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</si>
  <si>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</si>
  <si>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</si>
  <si>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</si>
  <si>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</si>
  <si>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</si>
  <si>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</si>
  <si>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</si>
  <si>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</si>
  <si>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</si>
  <si>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</si>
  <si>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</si>
  <si>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</si>
  <si>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</si>
  <si>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</si>
  <si>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</si>
  <si>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</si>
  <si>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</si>
  <si>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</si>
  <si>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</si>
  <si>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</si>
  <si>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</si>
  <si>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</si>
  <si>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</si>
  <si>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</si>
  <si>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</si>
  <si>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</si>
  <si>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</si>
  <si>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</si>
  <si>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</si>
  <si>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</si>
  <si>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</si>
  <si>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</si>
  <si>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</si>
  <si>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</si>
  <si>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</si>
  <si>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</si>
  <si>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</si>
  <si>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</si>
  <si>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</si>
  <si>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</si>
  <si>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</si>
  <si>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</si>
  <si>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</si>
  <si>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</si>
  <si>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</si>
  <si>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</si>
  <si>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</si>
  <si>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</si>
  <si>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</si>
  <si>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</si>
  <si>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</si>
  <si>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</si>
  <si>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</si>
  <si>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</si>
  <si>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</si>
  <si>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</si>
  <si>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</si>
  <si>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</si>
  <si>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</si>
  <si>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</si>
  <si>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</si>
  <si>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</si>
  <si>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</si>
  <si>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</si>
  <si>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</si>
  <si>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</si>
  <si>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</si>
  <si>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</si>
  <si>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</si>
  <si>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</si>
  <si>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</si>
  <si>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</si>
  <si>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</si>
  <si>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</si>
  <si>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</si>
  <si>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</si>
  <si>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</si>
  <si>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</si>
  <si>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</si>
  <si>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</si>
  <si>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</si>
  <si>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</si>
  <si>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</si>
  <si>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</si>
  <si>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</si>
  <si>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</si>
  <si>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</si>
  <si>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</si>
  <si>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</si>
  <si>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</si>
  <si>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</si>
  <si>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</si>
  <si>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</si>
  <si>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</si>
  <si>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</si>
  <si>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</si>
  <si>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</si>
  <si>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</si>
  <si>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</si>
  <si>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</si>
  <si>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</si>
  <si>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</si>
  <si>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</si>
  <si>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</si>
  <si>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</si>
  <si>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</si>
  <si>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</si>
  <si>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</si>
  <si>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</si>
  <si>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</si>
  <si>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</si>
  <si>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</si>
  <si>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</si>
  <si>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</si>
  <si>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</si>
  <si>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</si>
  <si>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</si>
  <si>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</si>
  <si>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</si>
  <si>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</si>
  <si>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</si>
  <si>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</si>
  <si>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</si>
  <si>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</si>
  <si>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</si>
  <si>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</si>
  <si>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</si>
  <si>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</si>
  <si>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</si>
  <si>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</si>
  <si>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</si>
  <si>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</si>
  <si>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</si>
  <si>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</si>
  <si>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</si>
  <si>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</si>
  <si>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</si>
  <si>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</si>
  <si>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</si>
  <si>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</si>
  <si>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</si>
  <si>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</si>
  <si>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</si>
  <si>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</si>
  <si>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</si>
  <si>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</si>
  <si>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</si>
  <si>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</si>
  <si>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</si>
  <si>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</si>
  <si>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</si>
  <si>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</si>
  <si>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</si>
  <si>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</si>
  <si>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</si>
  <si>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</si>
  <si>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</si>
  <si>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</si>
  <si>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</si>
  <si>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</si>
  <si>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</si>
  <si>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</si>
  <si>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</si>
  <si>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</si>
  <si>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</si>
  <si>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</si>
  <si>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</si>
  <si>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</si>
  <si>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</si>
  <si>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</si>
  <si>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</si>
  <si>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</si>
  <si>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</si>
  <si>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</si>
  <si>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</si>
  <si>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</si>
  <si>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</si>
  <si>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</si>
  <si>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</si>
  <si>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</si>
  <si>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</si>
  <si>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</si>
  <si>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</si>
  <si>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</si>
  <si>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</si>
  <si>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</si>
  <si>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</si>
  <si>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</si>
  <si>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</si>
  <si>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</si>
  <si>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</si>
  <si>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</si>
  <si>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</si>
  <si>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</si>
  <si>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</si>
  <si>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</si>
  <si>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</si>
  <si>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</si>
  <si>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</si>
  <si>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</si>
  <si>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</si>
  <si>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</si>
  <si>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</si>
  <si>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</si>
  <si>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</si>
  <si>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</si>
  <si>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</si>
  <si>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</si>
  <si>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</si>
  <si>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</si>
  <si>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</si>
  <si>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</si>
  <si>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</si>
  <si>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</si>
  <si>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</si>
  <si>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</si>
  <si>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</si>
  <si>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</si>
  <si>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</si>
  <si>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</si>
  <si>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</si>
  <si>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</si>
  <si>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</si>
  <si>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</si>
  <si>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</si>
  <si>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</si>
  <si>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</si>
  <si>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</si>
  <si>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</si>
  <si>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</si>
  <si>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</si>
  <si>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</si>
  <si>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</si>
  <si>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</si>
  <si>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</si>
  <si>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</si>
  <si>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</si>
  <si>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</si>
  <si>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</si>
  <si>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</si>
  <si>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</si>
  <si>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</si>
  <si>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</si>
  <si>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</si>
  <si>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</si>
  <si>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</si>
  <si>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</si>
  <si>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</si>
  <si>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</si>
  <si>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</si>
  <si>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</si>
  <si>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</si>
  <si>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</si>
  <si>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</si>
  <si>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</si>
  <si>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</si>
  <si>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</si>
  <si>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</si>
  <si>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</si>
  <si>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</si>
  <si>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</si>
  <si>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</si>
  <si>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</si>
  <si>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</si>
  <si>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</si>
  <si>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</si>
  <si>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</si>
  <si>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</si>
  <si>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</si>
  <si>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</si>
  <si>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</si>
  <si>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</si>
  <si>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</si>
  <si>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</si>
  <si>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</si>
  <si>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</si>
  <si>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</si>
  <si>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</si>
  <si>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</si>
  <si>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</si>
  <si>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</si>
  <si>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>Staff time per test (minutes)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</si>
  <si>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</si>
  <si>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</si>
  <si>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</si>
  <si>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Costs (inc. on costs)</t>
  </si>
  <si>
    <t>Bottom, mid, top; 
band and point on scale</t>
  </si>
  <si>
    <t>Published: March 2024</t>
  </si>
  <si>
    <t xml:space="preserve">Vitamin B12 deficiency in over 16s: </t>
  </si>
  <si>
    <t>diagnosis and management</t>
  </si>
  <si>
    <t>Primary care</t>
  </si>
  <si>
    <t>Various</t>
  </si>
  <si>
    <t>Integrated care boards</t>
  </si>
  <si>
    <t>N/A</t>
  </si>
  <si>
    <t>Haematology</t>
  </si>
  <si>
    <t>Prevalence of vitamin B12 deficiency</t>
  </si>
  <si>
    <t xml:space="preserve">Eligible population </t>
  </si>
  <si>
    <t>https://cks.nice.org.uk/topics/anaemia-b12-folate-deficiency/background-information/prevalence/</t>
  </si>
  <si>
    <t>Test</t>
  </si>
  <si>
    <t>Total B12</t>
  </si>
  <si>
    <t>Active B12</t>
  </si>
  <si>
    <t>MMA</t>
  </si>
  <si>
    <t>Blood test</t>
  </si>
  <si>
    <t>Committee</t>
  </si>
  <si>
    <t>People having a total B12 test</t>
  </si>
  <si>
    <t>People having an active B12 test</t>
  </si>
  <si>
    <t>People having an MMA test</t>
  </si>
  <si>
    <t>Costs are based on feedback from guidance committee outlined in evidence review 3 of the guideline</t>
  </si>
  <si>
    <t>Users must update the table above to reflect their local practice</t>
  </si>
  <si>
    <t>Number of B12 tests</t>
  </si>
  <si>
    <t>Users must update the table above to reflect local practice</t>
  </si>
  <si>
    <t>Vitamin B12 deficiency in over 16s: 
Diagnosis and Management</t>
  </si>
  <si>
    <t>People having total B12</t>
  </si>
  <si>
    <t>People having active B12</t>
  </si>
  <si>
    <t>People having MMA</t>
  </si>
  <si>
    <t>there are no cash items to consider</t>
  </si>
  <si>
    <t>B12 tests - change in number of</t>
  </si>
  <si>
    <t>Tests - having tests</t>
  </si>
  <si>
    <t>Blood tests are a non-cash item, no cash items are considered in this template.</t>
  </si>
  <si>
    <t>B12 tests</t>
  </si>
  <si>
    <t>Number of B12 tests per person</t>
  </si>
  <si>
    <t>B12 tests - change in number to current practice</t>
  </si>
  <si>
    <t>(NG239)</t>
  </si>
  <si>
    <t xml:space="preserve">B12 tests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</si>
</sst>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_(* #,##0_);_(* \(#,##0\);_(* &quot;-&quot;??_);_(@_)"/>
    <numFmt numFmtId="170" formatCode="0.000%"/>
    <numFmt numFmtId="171" formatCode="0.00000%"/>
    <numFmt numFmtId="172" formatCode="0.00000000000000%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</cellStyleXfs>
  <cellXfs count="536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37" borderId="11" xfId="0" applyFont="1" applyFill="1" applyBorder="1" applyAlignment="1">
      <alignment vertical="center"/>
    </xf>
    <xf numFmtId="0" fontId="44" fillId="0" borderId="14" xfId="0" applyFont="1" applyBorder="1"/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4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5" fillId="0" borderId="0" xfId="0" applyFont="1"/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6" fillId="37" borderId="0" xfId="0" applyFont="1" applyFill="1"/>
    <xf numFmtId="0" fontId="57" fillId="0" borderId="0" xfId="0" applyFont="1"/>
    <xf numFmtId="0" fontId="58" fillId="0" borderId="0" xfId="0" applyFont="1"/>
    <xf numFmtId="0" fontId="59" fillId="0" borderId="0" xfId="0" applyFont="1"/>
    <xf numFmtId="166" fontId="7" fillId="0" borderId="0" xfId="56" applyNumberFormat="1" applyFont="1" applyFill="1" applyBorder="1" applyAlignment="1">
      <alignment horizontal="center"/>
    </xf>
    <xf numFmtId="0" fontId="7" fillId="0" borderId="0" xfId="82" applyFont="1" applyAlignment="1">
      <alignment horizontal="right"/>
    </xf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0" fontId="48" fillId="24" borderId="10" xfId="0" applyFont="1" applyFill="1" applyBorder="1"/>
    <xf numFmtId="3" fontId="48" fillId="24" borderId="11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50" fillId="25" borderId="0" xfId="82" applyFont="1" applyFill="1" applyAlignment="1">
      <alignment horizontal="left"/>
    </xf>
    <xf numFmtId="0" fontId="50" fillId="0" borderId="0" xfId="82" applyFont="1" applyAlignment="1">
      <alignment vertical="top"/>
    </xf>
    <xf numFmtId="165" fontId="48" fillId="0" borderId="11" xfId="56" applyNumberFormat="1" applyFont="1" applyBorder="1"/>
    <xf numFmtId="0" fontId="0" fillId="0" borderId="20" xfId="0" applyBorder="1"/>
    <xf numFmtId="0" fontId="61" fillId="0" borderId="0" xfId="0" applyFont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" fillId="0" borderId="10" xfId="0" applyFont="1" applyBorder="1" applyAlignment="1">
      <alignment vertical="center" wrapText="1"/>
    </xf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4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52" fillId="0" borderId="0" xfId="82" applyFont="1"/>
    <xf numFmtId="0" fontId="42" fillId="0" borderId="0" xfId="82" applyFont="1"/>
    <xf numFmtId="0" fontId="52" fillId="24" borderId="11" xfId="82" applyFont="1" applyFill="1" applyBorder="1" applyAlignment="1">
      <alignment horizontal="center"/>
    </xf>
    <xf numFmtId="0" fontId="50" fillId="0" borderId="0" xfId="82" applyFont="1"/>
    <xf numFmtId="0" fontId="52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3" fontId="28" fillId="0" borderId="11" xfId="0" applyNumberFormat="1" applyFont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52" fillId="24" borderId="11" xfId="0" applyFont="1" applyFill="1" applyBorder="1" applyAlignment="1">
      <alignment horizontal="left" vertical="center" wrapText="1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24" borderId="12" xfId="0" applyFill="1" applyBorder="1"/>
    <xf numFmtId="0" fontId="50" fillId="0" borderId="0" xfId="0" applyFont="1" applyAlignment="1">
      <alignment horizontal="left" vertical="center"/>
    </xf>
    <xf numFmtId="0" fontId="42" fillId="40" borderId="0" xfId="82" applyFont="1" applyFill="1"/>
    <xf numFmtId="0" fontId="0" fillId="0" borderId="33" xfId="0" applyBorder="1"/>
    <xf numFmtId="168" fontId="2" fillId="0" borderId="0" xfId="82" applyNumberFormat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3" fillId="38" borderId="12" xfId="0" applyFont="1" applyFill="1" applyBorder="1" applyAlignment="1">
      <alignment horizontal="left"/>
    </xf>
    <xf numFmtId="165" fontId="42" fillId="38" borderId="20" xfId="0" applyNumberFormat="1" applyFont="1" applyFill="1" applyBorder="1" applyAlignment="1">
      <alignment wrapText="1"/>
    </xf>
    <xf numFmtId="0" fontId="42" fillId="38" borderId="20" xfId="0" applyFont="1" applyFill="1" applyBorder="1"/>
    <xf numFmtId="0" fontId="42" fillId="38" borderId="17" xfId="0" applyFont="1" applyFill="1" applyBorder="1"/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29" fillId="0" borderId="34" xfId="72" applyFill="1" applyBorder="1" applyAlignment="1" applyProtection="1">
      <alignment vertical="center"/>
    </xf>
    <xf numFmtId="10" fontId="28" fillId="39" borderId="11" xfId="92" applyNumberFormat="1" applyFont="1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8" fillId="0" borderId="21" xfId="0" applyNumberFormat="1" applyFont="1" applyBorder="1"/>
    <xf numFmtId="165" fontId="28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72" applyAlignment="1" applyProtection="1"/>
    <xf numFmtId="9" fontId="0" fillId="0" borderId="33" xfId="0" applyNumberFormat="1" applyBorder="1" applyAlignment="1">
      <alignment horizontal="right"/>
    </xf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67" fillId="0" borderId="0" xfId="0" applyFont="1"/>
    <xf numFmtId="0" fontId="68" fillId="0" borderId="0" xfId="0" applyFont="1" applyAlignment="1">
      <alignment vertical="center" wrapText="1"/>
    </xf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71" fillId="39" borderId="1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41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3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3" fillId="37" borderId="20" xfId="0" applyFont="1" applyFill="1" applyBorder="1" applyAlignment="1">
      <alignment horizontal="left"/>
    </xf>
    <xf numFmtId="0" fontId="48" fillId="40" borderId="12" xfId="0" applyFont="1" applyFill="1" applyBorder="1" applyAlignment="1">
      <alignment horizontal="left"/>
    </xf>
    <xf numFmtId="0" fontId="42" fillId="40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8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8" fillId="24" borderId="11" xfId="0" applyFont="1" applyFill="1" applyBorder="1" applyAlignment="1">
      <alignment horizontal="center" wrapText="1"/>
    </xf>
    <xf numFmtId="2" fontId="0" fillId="40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0" fontId="42" fillId="37" borderId="33" xfId="0" applyFont="1" applyFill="1" applyBorder="1" applyAlignment="1">
      <alignment horizontal="center" wrapText="1"/>
    </xf>
    <xf numFmtId="3" fontId="0" fillId="40" borderId="11" xfId="0" applyNumberFormat="1" applyFill="1" applyBorder="1"/>
    <xf numFmtId="0" fontId="42" fillId="40" borderId="10" xfId="0" applyFont="1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3" fillId="24" borderId="20" xfId="0" applyFont="1" applyFill="1" applyBorder="1"/>
    <xf numFmtId="0" fontId="0" fillId="40" borderId="12" xfId="0" applyFill="1" applyBorder="1" applyAlignment="1">
      <alignment wrapText="1"/>
    </xf>
    <xf numFmtId="3" fontId="48" fillId="40" borderId="17" xfId="0" applyNumberFormat="1" applyFont="1" applyFill="1" applyBorder="1"/>
    <xf numFmtId="0" fontId="52" fillId="25" borderId="0" xfId="82" applyFont="1" applyFill="1" applyAlignment="1">
      <alignment horizontal="left"/>
    </xf>
    <xf numFmtId="0" fontId="52" fillId="0" borderId="11" xfId="0" applyFont="1" applyBorder="1" applyAlignment="1">
      <alignment horizontal="left"/>
    </xf>
    <xf numFmtId="0" fontId="71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1" fillId="24" borderId="0" xfId="0" applyFont="1" applyFill="1" applyAlignment="1">
      <alignment horizontal="center" vertical="center"/>
    </xf>
    <xf numFmtId="0" fontId="71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71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5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0" fontId="7" fillId="24" borderId="15" xfId="82" applyFont="1" applyFill="1" applyBorder="1"/>
    <xf numFmtId="0" fontId="7" fillId="24" borderId="16" xfId="82" applyFont="1" applyFill="1" applyBorder="1"/>
    <xf numFmtId="0" fontId="50" fillId="24" borderId="16" xfId="82" applyFont="1" applyFill="1" applyBorder="1" applyAlignment="1">
      <alignment horizontal="center"/>
    </xf>
    <xf numFmtId="0" fontId="7" fillId="24" borderId="19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63" fillId="0" borderId="0" xfId="82" applyFont="1" applyAlignment="1">
      <alignment horizontal="center"/>
    </xf>
    <xf numFmtId="0" fontId="63" fillId="0" borderId="0" xfId="110" applyFont="1" applyAlignment="1">
      <alignment horizontal="left" vertical="center" wrapText="1"/>
    </xf>
    <xf numFmtId="169" fontId="50" fillId="0" borderId="11" xfId="82" applyNumberFormat="1" applyFont="1" applyBorder="1"/>
    <xf numFmtId="169" fontId="50" fillId="0" borderId="0" xfId="82" applyNumberFormat="1" applyFont="1"/>
    <xf numFmtId="169" fontId="50" fillId="0" borderId="18" xfId="82" applyNumberFormat="1" applyFont="1" applyBorder="1"/>
    <xf numFmtId="0" fontId="0" fillId="25" borderId="0" xfId="0" applyFill="1"/>
    <xf numFmtId="169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6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5" fillId="0" borderId="11" xfId="0" applyFont="1" applyBorder="1" applyAlignment="1">
      <alignment wrapText="1"/>
    </xf>
    <xf numFmtId="3" fontId="75" fillId="0" borderId="11" xfId="0" applyNumberFormat="1" applyFont="1" applyBorder="1"/>
    <xf numFmtId="9" fontId="75" fillId="0" borderId="11" xfId="0" applyNumberFormat="1" applyFont="1" applyBorder="1"/>
    <xf numFmtId="0" fontId="75" fillId="0" borderId="11" xfId="0" applyFont="1" applyBorder="1" applyAlignment="1">
      <alignment horizontal="right"/>
    </xf>
    <xf numFmtId="0" fontId="74" fillId="0" borderId="0" xfId="0" applyFont="1"/>
    <xf numFmtId="10" fontId="75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4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4" fillId="43" borderId="11" xfId="0" applyFont="1" applyFill="1" applyBorder="1" applyAlignment="1">
      <alignment horizontal="center" wrapText="1"/>
    </xf>
    <xf numFmtId="0" fontId="48" fillId="43" borderId="11" xfId="0" applyFont="1" applyFill="1" applyBorder="1" applyAlignment="1">
      <alignment horizontal="center" wrapText="1"/>
    </xf>
    <xf numFmtId="169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69" fontId="50" fillId="0" borderId="37" xfId="82" applyNumberFormat="1" applyFont="1" applyBorder="1"/>
    <xf numFmtId="0" fontId="0" fillId="0" borderId="29" xfId="0" applyBorder="1"/>
    <xf numFmtId="169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69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3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4" fillId="24" borderId="11" xfId="0" applyFont="1" applyFill="1" applyBorder="1" applyAlignment="1">
      <alignment horizontal="center" wrapText="1"/>
    </xf>
    <xf numFmtId="169" fontId="50" fillId="24" borderId="17" xfId="82" applyNumberFormat="1" applyFont="1" applyFill="1" applyBorder="1"/>
    <xf numFmtId="169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7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165" fontId="48" fillId="0" borderId="11" xfId="56" applyNumberFormat="1" applyFont="1" applyFill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0" fontId="30" fillId="43" borderId="11" xfId="0" applyFont="1" applyFill="1" applyBorder="1" applyAlignment="1">
      <alignment horizontal="left"/>
    </xf>
    <xf numFmtId="10" fontId="30" fillId="43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1" fontId="30" fillId="0" borderId="0" xfId="92" applyNumberFormat="1" applyFont="1" applyAlignment="1">
      <alignment horizontal="center"/>
    </xf>
    <xf numFmtId="172" fontId="30" fillId="0" borderId="0" xfId="0" applyNumberFormat="1" applyFont="1" applyAlignment="1">
      <alignment horizontal="center"/>
    </xf>
    <xf numFmtId="170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0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63" fillId="0" borderId="16" xfId="0" applyFont="1" applyBorder="1"/>
    <xf numFmtId="0" fontId="0" fillId="0" borderId="20" xfId="0" applyBorder="1" applyAlignment="1">
      <alignment horizontal="center" vertical="center"/>
    </xf>
    <xf numFmtId="10" fontId="30" fillId="43" borderId="11" xfId="0" applyNumberFormat="1" applyFont="1" applyFill="1" applyBorder="1"/>
    <xf numFmtId="170" fontId="30" fillId="43" borderId="11" xfId="0" applyNumberFormat="1" applyFont="1" applyFill="1" applyBorder="1" applyAlignment="1">
      <alignment horizontal="center"/>
    </xf>
    <xf numFmtId="0" fontId="30" fillId="43" borderId="0" xfId="0" applyFont="1" applyFill="1" applyAlignment="1">
      <alignment horizontal="left"/>
    </xf>
    <xf numFmtId="0" fontId="55" fillId="40" borderId="0" xfId="0" applyFont="1" applyFill="1"/>
    <xf numFmtId="0" fontId="55" fillId="40" borderId="14" xfId="0" applyFont="1" applyFill="1" applyBorder="1"/>
    <xf numFmtId="166" fontId="55" fillId="40" borderId="0" xfId="56" applyNumberFormat="1" applyFont="1" applyFill="1" applyBorder="1" applyAlignment="1">
      <alignment horizontal="left"/>
    </xf>
    <xf numFmtId="0" fontId="30" fillId="26" borderId="33" xfId="0" applyFont="1" applyFill="1" applyBorder="1" applyAlignment="1">
      <alignment horizontal="left"/>
    </xf>
    <xf numFmtId="0" fontId="30" fillId="26" borderId="33" xfId="0" applyFont="1" applyFill="1" applyBorder="1"/>
    <xf numFmtId="0" fontId="33" fillId="30" borderId="33" xfId="0" applyFont="1" applyFill="1" applyBorder="1" applyAlignment="1">
      <alignment vertical="center" wrapText="1"/>
    </xf>
    <xf numFmtId="0" fontId="33" fillId="27" borderId="33" xfId="0" applyFont="1" applyFill="1" applyBorder="1"/>
    <xf numFmtId="0" fontId="30" fillId="0" borderId="33" xfId="0" applyFont="1" applyBorder="1"/>
    <xf numFmtId="3" fontId="33" fillId="0" borderId="33" xfId="0" applyNumberFormat="1" applyFont="1" applyBorder="1"/>
    <xf numFmtId="3" fontId="8" fillId="0" borderId="33" xfId="0" applyNumberFormat="1" applyFont="1" applyBorder="1"/>
    <xf numFmtId="3" fontId="30" fillId="0" borderId="33" xfId="0" applyNumberFormat="1" applyFont="1" applyBorder="1"/>
    <xf numFmtId="3" fontId="7" fillId="0" borderId="33" xfId="0" applyNumberFormat="1" applyFont="1" applyBorder="1"/>
    <xf numFmtId="0" fontId="7" fillId="0" borderId="33" xfId="0" applyFont="1" applyBorder="1"/>
    <xf numFmtId="0" fontId="0" fillId="40" borderId="21" xfId="0" applyFill="1" applyBorder="1"/>
    <xf numFmtId="0" fontId="48" fillId="0" borderId="33" xfId="0" applyFont="1" applyBorder="1" applyAlignment="1">
      <alignment horizontal="right"/>
    </xf>
    <xf numFmtId="165" fontId="0" fillId="0" borderId="33" xfId="0" applyNumberFormat="1" applyBorder="1"/>
    <xf numFmtId="169" fontId="52" fillId="0" borderId="14" xfId="82" applyNumberFormat="1" applyFont="1" applyBorder="1"/>
    <xf numFmtId="169" fontId="50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60" fillId="0" borderId="0" xfId="72" applyFont="1" applyFill="1" applyBorder="1" applyAlignment="1" applyProtection="1"/>
    <xf numFmtId="10" fontId="52" fillId="0" borderId="0" xfId="92" applyNumberFormat="1" applyFont="1" applyFill="1" applyBorder="1"/>
    <xf numFmtId="0" fontId="52" fillId="0" borderId="0" xfId="82" applyFont="1" applyAlignment="1">
      <alignment horizontal="left"/>
    </xf>
    <xf numFmtId="0" fontId="52" fillId="0" borderId="0" xfId="82" applyFont="1" applyAlignment="1">
      <alignment horizontal="center"/>
    </xf>
    <xf numFmtId="166" fontId="50" fillId="0" borderId="0" xfId="56" applyNumberFormat="1" applyFont="1" applyFill="1" applyBorder="1" applyAlignment="1">
      <alignment horizontal="center"/>
    </xf>
    <xf numFmtId="0" fontId="50" fillId="0" borderId="0" xfId="82" applyFont="1" applyAlignment="1">
      <alignment horizontal="left"/>
    </xf>
    <xf numFmtId="165" fontId="50" fillId="0" borderId="0" xfId="82" applyNumberFormat="1" applyFont="1"/>
    <xf numFmtId="0" fontId="52" fillId="0" borderId="0" xfId="82" applyFont="1" applyAlignment="1">
      <alignment horizontal="center" wrapText="1"/>
    </xf>
    <xf numFmtId="10" fontId="50" fillId="0" borderId="0" xfId="92" applyNumberFormat="1" applyFont="1" applyFill="1" applyBorder="1"/>
    <xf numFmtId="168" fontId="50" fillId="0" borderId="0" xfId="82" applyNumberFormat="1" applyFont="1"/>
    <xf numFmtId="165" fontId="52" fillId="0" borderId="0" xfId="82" applyNumberFormat="1" applyFont="1"/>
    <xf numFmtId="0" fontId="28" fillId="0" borderId="0" xfId="82" applyFont="1" applyAlignment="1">
      <alignment vertical="top"/>
    </xf>
    <xf numFmtId="0" fontId="52" fillId="0" borderId="14" xfId="82" applyFont="1" applyBorder="1" applyAlignment="1">
      <alignment horizontal="center"/>
    </xf>
    <xf numFmtId="0" fontId="62" fillId="0" borderId="14" xfId="82" applyFont="1" applyBorder="1"/>
    <xf numFmtId="166" fontId="7" fillId="0" borderId="33" xfId="56" applyNumberFormat="1" applyFont="1" applyFill="1" applyBorder="1" applyAlignment="1">
      <alignment horizontal="center"/>
    </xf>
    <xf numFmtId="0" fontId="52" fillId="0" borderId="0" xfId="0" applyFont="1" applyAlignment="1">
      <alignment horizontal="left"/>
    </xf>
    <xf numFmtId="0" fontId="0" fillId="39" borderId="3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164" fontId="62" fillId="39" borderId="11" xfId="82" applyNumberFormat="1" applyFont="1" applyFill="1" applyBorder="1" applyProtection="1">
      <protection locked="0"/>
    </xf>
    <xf numFmtId="9" fontId="62" fillId="39" borderId="11" xfId="92" applyFont="1" applyFill="1" applyBorder="1" applyProtection="1"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0" fontId="0" fillId="39" borderId="31" xfId="0" applyFill="1" applyBorder="1" applyAlignment="1" applyProtection="1">
      <alignment horizontal="center"/>
      <protection locked="0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0" fontId="50" fillId="39" borderId="11" xfId="82" applyFont="1" applyFill="1" applyBorder="1" applyProtection="1">
      <protection locked="0"/>
    </xf>
    <xf numFmtId="166" fontId="50" fillId="39" borderId="12" xfId="56" applyNumberFormat="1" applyFont="1" applyFill="1" applyBorder="1" applyAlignment="1" applyProtection="1">
      <alignment horizontal="center"/>
      <protection locked="0"/>
    </xf>
    <xf numFmtId="0" fontId="0" fillId="39" borderId="11" xfId="0" applyFill="1" applyBorder="1" applyAlignment="1" applyProtection="1">
      <alignment horizontal="right"/>
      <protection locked="0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48" fillId="44" borderId="12" xfId="82" applyFont="1" applyFill="1" applyBorder="1" applyAlignment="1">
      <alignment horizontal="center" vertical="center"/>
    </xf>
    <xf numFmtId="0" fontId="48" fillId="44" borderId="20" xfId="82" applyFont="1" applyFill="1" applyBorder="1" applyAlignment="1">
      <alignment horizontal="center" vertical="center"/>
    </xf>
    <xf numFmtId="0" fontId="48" fillId="44" borderId="17" xfId="82" applyFont="1" applyFill="1" applyBorder="1" applyAlignment="1">
      <alignment horizontal="center" vertical="center"/>
    </xf>
    <xf numFmtId="0" fontId="63" fillId="42" borderId="23" xfId="82" applyFont="1" applyFill="1" applyBorder="1" applyAlignment="1">
      <alignment horizontal="center"/>
    </xf>
    <xf numFmtId="0" fontId="63" fillId="42" borderId="10" xfId="82" applyFont="1" applyFill="1" applyBorder="1" applyAlignment="1">
      <alignment horizontal="center"/>
    </xf>
    <xf numFmtId="0" fontId="63" fillId="42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cks.nice.org.uk/topics/anaemia-b12-folate-deficiency/background-information/prevalence/" TargetMode="External"/><Relationship Id="rId4" Type="http://schemas.openxmlformats.org/officeDocument/2006/relationships/hyperlink" Target="https://www.nisra.gov.uk/statistics/population/mid-year-population-estim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topLeftCell="A10" zoomScale="80" zoomScaleNormal="80" zoomScaleSheetLayoutView="80" workbookViewId="0">
      <selection activeCell="K16" sqref="K16"/>
    </sheetView>
  </sheetViews>
  <sheetFormatPr defaultRowHeight="14.5" x14ac:dyDescent="0.35"/>
  <cols>
    <col min="1" max="1" width="1.453125" customWidth="1"/>
    <col min="2" max="2" width="1.81640625" customWidth="1"/>
    <col min="14" max="14" width="8.54296875" customWidth="1"/>
    <col min="15" max="15" width="1.54296875" customWidth="1"/>
    <col min="16" max="16" width="1.453125" customWidth="1"/>
    <col min="21" max="21" width="31" customWidth="1"/>
  </cols>
  <sheetData>
    <row r="2" spans="2:21" x14ac:dyDescent="0.35">
      <c r="B2" s="188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173"/>
    </row>
    <row r="3" spans="2:21" x14ac:dyDescent="0.35">
      <c r="B3" s="176"/>
      <c r="O3" s="175"/>
    </row>
    <row r="4" spans="2:21" x14ac:dyDescent="0.35">
      <c r="B4" s="176"/>
      <c r="O4" s="175"/>
    </row>
    <row r="5" spans="2:21" x14ac:dyDescent="0.35">
      <c r="B5" s="176"/>
      <c r="O5" s="175"/>
    </row>
    <row r="6" spans="2:21" ht="47.5" x14ac:dyDescent="1.1000000000000001">
      <c r="B6" s="176"/>
      <c r="O6" s="175"/>
      <c r="S6" s="324"/>
      <c r="U6" s="325"/>
    </row>
    <row r="7" spans="2:21" x14ac:dyDescent="0.35">
      <c r="B7" s="176"/>
      <c r="O7" s="175"/>
    </row>
    <row r="8" spans="2:21" x14ac:dyDescent="0.35">
      <c r="B8" s="176"/>
      <c r="O8" s="175"/>
    </row>
    <row r="9" spans="2:21" x14ac:dyDescent="0.35">
      <c r="B9" s="176"/>
      <c r="O9" s="175"/>
    </row>
    <row r="10" spans="2:21" x14ac:dyDescent="0.35">
      <c r="B10" s="176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75"/>
    </row>
    <row r="11" spans="2:21" ht="31" x14ac:dyDescent="0.7">
      <c r="B11" s="176"/>
      <c r="C11" s="190" t="s">
        <v>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75"/>
    </row>
    <row r="12" spans="2:21" x14ac:dyDescent="0.35">
      <c r="B12" s="176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75"/>
    </row>
    <row r="13" spans="2:21" x14ac:dyDescent="0.35">
      <c r="B13" s="176"/>
      <c r="O13" s="175"/>
    </row>
    <row r="14" spans="2:21" ht="31" x14ac:dyDescent="0.7">
      <c r="B14" s="176"/>
      <c r="C14" s="192" t="s">
        <v>1</v>
      </c>
      <c r="O14" s="175"/>
    </row>
    <row r="15" spans="2:21" ht="31" x14ac:dyDescent="0.35">
      <c r="B15" s="176"/>
      <c r="C15" s="309" t="s">
        <v>938</v>
      </c>
      <c r="O15" s="175"/>
    </row>
    <row r="16" spans="2:21" ht="31" x14ac:dyDescent="0.35">
      <c r="B16" s="176"/>
      <c r="C16" s="309" t="s">
        <v>939</v>
      </c>
      <c r="O16" s="175"/>
    </row>
    <row r="17" spans="2:15" ht="31" x14ac:dyDescent="0.35">
      <c r="B17" s="176"/>
      <c r="C17" s="309"/>
      <c r="O17" s="175"/>
    </row>
    <row r="18" spans="2:15" ht="31" x14ac:dyDescent="0.7">
      <c r="B18" s="176"/>
      <c r="C18" s="309" t="s">
        <v>972</v>
      </c>
      <c r="D18" s="193"/>
      <c r="O18" s="175"/>
    </row>
    <row r="19" spans="2:15" ht="31" x14ac:dyDescent="0.7">
      <c r="B19" s="176"/>
      <c r="D19" s="193"/>
      <c r="O19" s="175"/>
    </row>
    <row r="20" spans="2:15" ht="31" x14ac:dyDescent="0.7">
      <c r="B20" s="176"/>
      <c r="C20" s="191" t="s">
        <v>937</v>
      </c>
      <c r="D20" s="193"/>
      <c r="O20" s="175"/>
    </row>
    <row r="21" spans="2:15" ht="31" x14ac:dyDescent="0.7">
      <c r="B21" s="176"/>
      <c r="D21" s="193"/>
      <c r="O21" s="175"/>
    </row>
    <row r="22" spans="2:15" ht="31" x14ac:dyDescent="0.7">
      <c r="B22" s="176"/>
      <c r="D22" s="193"/>
      <c r="O22" s="175"/>
    </row>
    <row r="23" spans="2:15" ht="31" x14ac:dyDescent="0.7">
      <c r="B23" s="176"/>
      <c r="D23" s="193"/>
      <c r="O23" s="175"/>
    </row>
    <row r="24" spans="2:15" ht="31" x14ac:dyDescent="0.7">
      <c r="B24" s="176"/>
      <c r="C24" s="308"/>
      <c r="D24" s="193"/>
      <c r="O24" s="175"/>
    </row>
    <row r="25" spans="2:15" x14ac:dyDescent="0.35">
      <c r="B25" s="176"/>
      <c r="O25" s="175"/>
    </row>
    <row r="26" spans="2:15" x14ac:dyDescent="0.35">
      <c r="B26" s="176"/>
      <c r="O26" s="175"/>
    </row>
    <row r="27" spans="2:15" x14ac:dyDescent="0.35">
      <c r="B27" s="176"/>
      <c r="O27" s="175"/>
    </row>
    <row r="28" spans="2:15" x14ac:dyDescent="0.35">
      <c r="B28" s="176"/>
      <c r="O28" s="175"/>
    </row>
    <row r="29" spans="2:15" x14ac:dyDescent="0.35">
      <c r="B29" s="176"/>
      <c r="O29" s="175"/>
    </row>
    <row r="30" spans="2:15" x14ac:dyDescent="0.35">
      <c r="B30" s="176"/>
      <c r="O30" s="175"/>
    </row>
    <row r="31" spans="2:15" x14ac:dyDescent="0.35">
      <c r="B31" s="176"/>
      <c r="O31" s="175"/>
    </row>
    <row r="32" spans="2:15" x14ac:dyDescent="0.35">
      <c r="B32" s="176"/>
      <c r="O32" s="175"/>
    </row>
    <row r="33" spans="2:15" x14ac:dyDescent="0.35">
      <c r="B33" s="176"/>
      <c r="O33" s="175"/>
    </row>
    <row r="34" spans="2:15" x14ac:dyDescent="0.35">
      <c r="B34" s="176"/>
      <c r="O34" s="175"/>
    </row>
    <row r="35" spans="2:15" x14ac:dyDescent="0.35">
      <c r="B35" s="176"/>
      <c r="C35" s="165" t="s">
        <v>2</v>
      </c>
      <c r="D35" s="210"/>
      <c r="E35" s="184"/>
      <c r="F35" s="252" t="s">
        <v>944</v>
      </c>
      <c r="G35" s="210"/>
      <c r="H35" s="210"/>
      <c r="I35" s="210"/>
      <c r="J35" s="210"/>
      <c r="K35" s="210"/>
      <c r="L35" s="210"/>
      <c r="M35" s="184"/>
      <c r="O35" s="175"/>
    </row>
    <row r="36" spans="2:15" x14ac:dyDescent="0.35">
      <c r="B36" s="176"/>
      <c r="C36" s="165" t="s">
        <v>3</v>
      </c>
      <c r="D36" s="210"/>
      <c r="E36" s="184"/>
      <c r="F36" s="252"/>
      <c r="G36" s="210"/>
      <c r="H36" s="210"/>
      <c r="I36" s="210"/>
      <c r="J36" s="210"/>
      <c r="K36" s="210"/>
      <c r="L36" s="210"/>
      <c r="M36" s="184"/>
      <c r="O36" s="175"/>
    </row>
    <row r="37" spans="2:15" x14ac:dyDescent="0.35">
      <c r="B37" s="176"/>
      <c r="C37" s="165" t="s">
        <v>4</v>
      </c>
      <c r="D37" s="210"/>
      <c r="E37" s="184"/>
      <c r="F37" s="252" t="s">
        <v>940</v>
      </c>
      <c r="G37" s="210"/>
      <c r="H37" s="210"/>
      <c r="I37" s="210"/>
      <c r="J37" s="210"/>
      <c r="K37" s="210"/>
      <c r="L37" s="210"/>
      <c r="M37" s="184"/>
      <c r="O37" s="175"/>
    </row>
    <row r="38" spans="2:15" x14ac:dyDescent="0.35">
      <c r="B38" s="176"/>
      <c r="C38" s="165" t="s">
        <v>5</v>
      </c>
      <c r="D38" s="210"/>
      <c r="E38" s="184"/>
      <c r="F38" s="252" t="s">
        <v>941</v>
      </c>
      <c r="G38" s="210"/>
      <c r="H38" s="210"/>
      <c r="I38" s="210"/>
      <c r="J38" s="210"/>
      <c r="K38" s="210"/>
      <c r="L38" s="210"/>
      <c r="M38" s="184"/>
      <c r="O38" s="175"/>
    </row>
    <row r="39" spans="2:15" x14ac:dyDescent="0.35">
      <c r="B39" s="176"/>
      <c r="C39" s="252" t="s">
        <v>6</v>
      </c>
      <c r="D39" s="210"/>
      <c r="E39" s="184"/>
      <c r="F39" s="252" t="s">
        <v>940</v>
      </c>
      <c r="G39" s="210"/>
      <c r="H39" s="210"/>
      <c r="I39" s="210"/>
      <c r="J39" s="210"/>
      <c r="K39" s="210"/>
      <c r="L39" s="210"/>
      <c r="M39" s="184"/>
      <c r="O39" s="175"/>
    </row>
    <row r="40" spans="2:15" x14ac:dyDescent="0.35">
      <c r="B40" s="176"/>
      <c r="C40" s="165" t="s">
        <v>7</v>
      </c>
      <c r="D40" s="210"/>
      <c r="E40" s="184"/>
      <c r="F40" s="252" t="s">
        <v>942</v>
      </c>
      <c r="G40" s="210"/>
      <c r="H40" s="210"/>
      <c r="I40" s="210"/>
      <c r="J40" s="210"/>
      <c r="K40" s="210"/>
      <c r="L40" s="210"/>
      <c r="M40" s="184"/>
      <c r="O40" s="175"/>
    </row>
    <row r="41" spans="2:15" x14ac:dyDescent="0.35">
      <c r="B41" s="176"/>
      <c r="C41" s="165" t="s">
        <v>8</v>
      </c>
      <c r="D41" s="210"/>
      <c r="E41" s="184"/>
      <c r="F41" s="252"/>
      <c r="G41" s="210"/>
      <c r="H41" s="210"/>
      <c r="I41" s="210"/>
      <c r="J41" s="210"/>
      <c r="K41" s="210"/>
      <c r="L41" s="210"/>
      <c r="M41" s="184"/>
      <c r="O41" s="175"/>
    </row>
    <row r="42" spans="2:15" x14ac:dyDescent="0.35">
      <c r="B42" s="176"/>
      <c r="C42" s="165" t="s">
        <v>9</v>
      </c>
      <c r="D42" s="210"/>
      <c r="E42" s="184"/>
      <c r="F42" s="252" t="s">
        <v>943</v>
      </c>
      <c r="G42" s="210"/>
      <c r="H42" s="210"/>
      <c r="I42" s="210"/>
      <c r="J42" s="210"/>
      <c r="K42" s="210"/>
      <c r="L42" s="210"/>
      <c r="M42" s="184"/>
      <c r="O42" s="175"/>
    </row>
    <row r="43" spans="2:15" x14ac:dyDescent="0.3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9"/>
    </row>
  </sheetData>
  <sheetProtection algorithmName="SHA-512" hashValue="RY/jNRevPB7LuDAlAMTv8IeiHPDtau4DorJ363eT2R8fChwMQt0GkYYL2W4tvmHFMD1NmVAb0kpcmL/OAAY+rQ==" saltValue="ke7A/WOnlYXcrmXF39lN8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C4" sqref="C4"/>
    </sheetView>
  </sheetViews>
  <sheetFormatPr defaultRowHeight="14.5" x14ac:dyDescent="0.3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 x14ac:dyDescent="0.6">
      <c r="B2" s="345" t="s">
        <v>10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</row>
    <row r="5" spans="2:17" x14ac:dyDescent="0.35">
      <c r="B5" s="232" t="s">
        <v>933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233"/>
    </row>
    <row r="6" spans="2:17" x14ac:dyDescent="0.35">
      <c r="B6" s="237" t="s">
        <v>934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9"/>
    </row>
    <row r="7" spans="2:17" x14ac:dyDescent="0.35">
      <c r="B7" s="235" t="s">
        <v>932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6"/>
    </row>
    <row r="9" spans="2:17" x14ac:dyDescent="0.35">
      <c r="N9" s="371"/>
      <c r="O9" s="371"/>
      <c r="P9" s="371"/>
    </row>
    <row r="10" spans="2:17" x14ac:dyDescent="0.35">
      <c r="B10" s="232"/>
      <c r="C10" s="351"/>
      <c r="D10" s="351"/>
      <c r="E10" s="351"/>
      <c r="F10" s="351"/>
      <c r="G10" s="351"/>
      <c r="H10" s="233"/>
      <c r="J10" s="232"/>
      <c r="K10" s="351"/>
      <c r="L10" s="351"/>
      <c r="M10" s="351"/>
      <c r="N10" s="230"/>
      <c r="O10" s="230"/>
      <c r="P10" s="230"/>
      <c r="Q10" s="176"/>
    </row>
    <row r="11" spans="2:17" ht="46.5" x14ac:dyDescent="0.35">
      <c r="B11" s="237"/>
      <c r="C11" s="331" t="s">
        <v>11</v>
      </c>
      <c r="D11" s="374"/>
      <c r="E11" s="331" t="s">
        <v>12</v>
      </c>
      <c r="F11" s="374"/>
      <c r="G11" s="370" t="s">
        <v>13</v>
      </c>
      <c r="H11" s="375"/>
      <c r="I11" s="332"/>
      <c r="J11" s="378"/>
      <c r="K11" s="333" t="s">
        <v>14</v>
      </c>
      <c r="L11" s="378"/>
      <c r="M11" s="333" t="s">
        <v>15</v>
      </c>
      <c r="N11" s="374"/>
      <c r="O11" s="333" t="s">
        <v>16</v>
      </c>
      <c r="P11" s="374"/>
      <c r="Q11" s="176"/>
    </row>
    <row r="12" spans="2:17" x14ac:dyDescent="0.35">
      <c r="B12" s="237"/>
      <c r="C12" s="230"/>
      <c r="D12" s="230"/>
      <c r="E12" s="230"/>
      <c r="F12" s="230"/>
      <c r="G12" s="230"/>
      <c r="H12" s="239"/>
      <c r="J12" s="237"/>
      <c r="K12" s="230"/>
      <c r="L12" s="230"/>
      <c r="M12" s="230"/>
      <c r="N12" s="230"/>
      <c r="O12" s="230"/>
      <c r="P12" s="230"/>
      <c r="Q12" s="176"/>
    </row>
    <row r="13" spans="2:17" ht="40" customHeight="1" x14ac:dyDescent="0.35">
      <c r="B13" s="237"/>
      <c r="C13" s="372"/>
      <c r="D13" s="210"/>
      <c r="E13" s="467" t="s">
        <v>17</v>
      </c>
      <c r="F13" s="210"/>
      <c r="G13" s="373"/>
      <c r="H13" s="239"/>
      <c r="J13" s="237"/>
      <c r="K13" s="372"/>
      <c r="L13" s="210"/>
      <c r="M13" s="469" t="s">
        <v>18</v>
      </c>
      <c r="N13" s="210"/>
      <c r="O13" s="373"/>
      <c r="P13" s="230"/>
      <c r="Q13" s="176"/>
    </row>
    <row r="14" spans="2:17" x14ac:dyDescent="0.35">
      <c r="B14" s="237"/>
      <c r="C14" s="230"/>
      <c r="D14" s="230"/>
      <c r="E14" s="230"/>
      <c r="F14" s="230"/>
      <c r="G14" s="230"/>
      <c r="H14" s="239"/>
      <c r="J14" s="237"/>
      <c r="K14" s="230"/>
      <c r="L14" s="230"/>
      <c r="M14" s="230"/>
      <c r="N14" s="230"/>
      <c r="O14" s="230"/>
      <c r="P14" s="230"/>
      <c r="Q14" s="176"/>
    </row>
    <row r="15" spans="2:17" ht="213.75" customHeight="1" x14ac:dyDescent="0.35">
      <c r="B15" s="237"/>
      <c r="C15" s="328" t="s">
        <v>19</v>
      </c>
      <c r="D15" s="376"/>
      <c r="E15" s="329" t="s">
        <v>20</v>
      </c>
      <c r="F15" s="376"/>
      <c r="G15" s="327" t="s">
        <v>21</v>
      </c>
      <c r="H15" s="377"/>
      <c r="I15" s="259"/>
      <c r="J15" s="379"/>
      <c r="K15" s="330" t="s">
        <v>22</v>
      </c>
      <c r="L15" s="379"/>
      <c r="M15" s="354" t="s">
        <v>23</v>
      </c>
      <c r="N15" s="376"/>
      <c r="O15" s="354" t="s">
        <v>24</v>
      </c>
      <c r="P15" s="376"/>
      <c r="Q15" s="176"/>
    </row>
    <row r="16" spans="2:17" x14ac:dyDescent="0.35">
      <c r="B16" s="235"/>
      <c r="C16" s="234"/>
      <c r="D16" s="234"/>
      <c r="E16" s="234"/>
      <c r="F16" s="234"/>
      <c r="G16" s="234"/>
      <c r="H16" s="236"/>
      <c r="J16" s="235"/>
      <c r="K16" s="234"/>
      <c r="L16" s="380"/>
      <c r="M16" s="380"/>
      <c r="N16" s="380"/>
      <c r="O16" s="380"/>
      <c r="P16" s="380"/>
      <c r="Q16" s="176"/>
    </row>
    <row r="19" spans="2:16" x14ac:dyDescent="0.35">
      <c r="B19" s="232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233"/>
    </row>
    <row r="20" spans="2:16" x14ac:dyDescent="0.35">
      <c r="B20" s="237" t="s">
        <v>25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9"/>
    </row>
    <row r="21" spans="2:16" x14ac:dyDescent="0.35">
      <c r="B21" s="381" t="s">
        <v>26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9"/>
    </row>
    <row r="22" spans="2:16" x14ac:dyDescent="0.35">
      <c r="B22" s="382" t="s">
        <v>27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9"/>
    </row>
    <row r="23" spans="2:16" x14ac:dyDescent="0.35">
      <c r="B23" s="383" t="s">
        <v>28</v>
      </c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9"/>
    </row>
    <row r="24" spans="2:16" x14ac:dyDescent="0.35">
      <c r="B24" s="382" t="s">
        <v>29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9"/>
    </row>
    <row r="25" spans="2:16" x14ac:dyDescent="0.35">
      <c r="B25" s="382" t="s">
        <v>30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9"/>
    </row>
    <row r="26" spans="2:16" x14ac:dyDescent="0.35">
      <c r="B26" s="237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9"/>
    </row>
    <row r="27" spans="2:16" x14ac:dyDescent="0.35">
      <c r="B27" s="384" t="s">
        <v>31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9"/>
    </row>
    <row r="28" spans="2:16" x14ac:dyDescent="0.35"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6"/>
    </row>
  </sheetData>
  <sheetProtection algorithmName="SHA-512" hashValue="lCsya2DAPd9VYdhbzGYQn9yc253qvcZ43jbvI113MdNogP9MLQ6LgkvC49oWLoAdWekjSLUAoOt/ne5JiwYEoA==" saltValue="OWNtBKi5xZR0MTL/fXEiM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R88"/>
  <sheetViews>
    <sheetView showGridLines="0" topLeftCell="A23" zoomScale="80" zoomScaleNormal="80" workbookViewId="0">
      <selection activeCell="F65" sqref="F65:H66"/>
    </sheetView>
  </sheetViews>
  <sheetFormatPr defaultRowHeight="14.5" x14ac:dyDescent="0.35"/>
  <cols>
    <col min="1" max="1" width="2.453125" customWidth="1"/>
    <col min="2" max="2" width="5.81640625" customWidth="1"/>
    <col min="3" max="3" width="41.1796875" customWidth="1"/>
    <col min="4" max="4" width="19.453125" customWidth="1"/>
    <col min="5" max="5" width="13.54296875" customWidth="1"/>
    <col min="6" max="6" width="13.1796875" customWidth="1"/>
    <col min="7" max="12" width="13.453125" customWidth="1"/>
    <col min="13" max="13" width="3.453125" customWidth="1"/>
  </cols>
  <sheetData>
    <row r="2" spans="2:18" ht="20" x14ac:dyDescent="0.35">
      <c r="B2" s="171" t="s">
        <v>32</v>
      </c>
      <c r="C2" s="171"/>
      <c r="D2" s="170"/>
      <c r="E2" s="187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4" spans="2:18" x14ac:dyDescent="0.35">
      <c r="B4" s="172" t="s">
        <v>33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173"/>
    </row>
    <row r="5" spans="2:18" x14ac:dyDescent="0.35">
      <c r="B5" s="176"/>
      <c r="C5" t="s">
        <v>34</v>
      </c>
      <c r="M5" s="175"/>
    </row>
    <row r="6" spans="2:18" x14ac:dyDescent="0.35">
      <c r="B6" s="176"/>
      <c r="C6" t="s">
        <v>35</v>
      </c>
      <c r="M6" s="175"/>
    </row>
    <row r="7" spans="2:18" x14ac:dyDescent="0.35">
      <c r="B7" s="176"/>
      <c r="C7" t="s">
        <v>36</v>
      </c>
      <c r="M7" s="175"/>
    </row>
    <row r="8" spans="2:18" x14ac:dyDescent="0.35"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5"/>
    </row>
    <row r="9" spans="2:18" x14ac:dyDescent="0.35">
      <c r="M9" s="210"/>
    </row>
    <row r="10" spans="2:18" x14ac:dyDescent="0.35">
      <c r="B10" s="172" t="s">
        <v>37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175"/>
    </row>
    <row r="11" spans="2:18" x14ac:dyDescent="0.35">
      <c r="B11" s="174"/>
      <c r="C11" t="s">
        <v>38</v>
      </c>
      <c r="E11" s="166" t="s">
        <v>39</v>
      </c>
      <c r="M11" s="175"/>
    </row>
    <row r="12" spans="2:18" x14ac:dyDescent="0.35">
      <c r="B12" s="174"/>
      <c r="C12" t="s">
        <v>40</v>
      </c>
      <c r="E12" s="166" t="s">
        <v>41</v>
      </c>
      <c r="G12" s="141">
        <f>'Population selection'!F16</f>
        <v>44456850</v>
      </c>
      <c r="H12" t="str">
        <f>C24&amp;" population based on selection on left"</f>
        <v>Adult population population based on selection on left</v>
      </c>
      <c r="M12" s="175"/>
    </row>
    <row r="13" spans="2:18" x14ac:dyDescent="0.35">
      <c r="B13" s="174"/>
      <c r="C13" s="164"/>
      <c r="M13" s="175"/>
    </row>
    <row r="14" spans="2:18" x14ac:dyDescent="0.35">
      <c r="B14" s="176"/>
      <c r="C14" t="s">
        <v>42</v>
      </c>
      <c r="E14" s="518" t="s">
        <v>43</v>
      </c>
      <c r="F14" s="473" t="str">
        <f>IF(E14="yes","","If no, enter current locality population below")</f>
        <v/>
      </c>
      <c r="M14" s="175"/>
    </row>
    <row r="15" spans="2:18" x14ac:dyDescent="0.35">
      <c r="B15" s="176"/>
      <c r="F15" s="473" t="str">
        <f>IF(AND(NOT(ISBLANK(E16)),E14="yes"),"error - change cell above to 'no'","")</f>
        <v/>
      </c>
      <c r="M15" s="175"/>
    </row>
    <row r="16" spans="2:18" x14ac:dyDescent="0.35">
      <c r="B16" s="176"/>
      <c r="C16" t="str">
        <f>"Manually entered current locality population "&amp;IF(E14="no","","(n/a)")</f>
        <v>Manually entered current locality population (n/a)</v>
      </c>
      <c r="E16" s="521"/>
      <c r="F16" s="473" t="str">
        <f>IF(E14="yes","Leave blue cell on left blank if NICE estimate is used","")</f>
        <v>Leave blue cell on left blank if NICE estimate is used</v>
      </c>
      <c r="M16" s="175"/>
    </row>
    <row r="17" spans="2:18" x14ac:dyDescent="0.35">
      <c r="B17" s="176"/>
      <c r="F17" s="473" t="str">
        <f>IF(AND(ISBLANK(E16),E14="no"),"error - enter current locality population above","")</f>
        <v/>
      </c>
      <c r="M17" s="175"/>
    </row>
    <row r="18" spans="2:18" x14ac:dyDescent="0.35">
      <c r="B18" s="176"/>
      <c r="C18" t="s">
        <v>44</v>
      </c>
      <c r="D18" s="168"/>
      <c r="E18" s="519">
        <v>7.9973639975556808E-3</v>
      </c>
      <c r="F18" t="str">
        <f>IF(E18=0.00799736399755568,"Enter local value or delete the NICE assumption if required","Local value")</f>
        <v>Enter local value or delete the NICE assumption if required</v>
      </c>
      <c r="M18" s="175"/>
    </row>
    <row r="19" spans="2:18" x14ac:dyDescent="0.35">
      <c r="B19" s="176"/>
      <c r="C19" t="s">
        <v>45</v>
      </c>
      <c r="D19" s="168"/>
      <c r="E19" s="519">
        <v>0</v>
      </c>
      <c r="F19" t="str">
        <f>IF(E19=0,"Enter local value or delete the NICE assumption if required","Local value")</f>
        <v>Enter local value or delete the NICE assumption if required</v>
      </c>
      <c r="M19" s="175"/>
    </row>
    <row r="20" spans="2:18" x14ac:dyDescent="0.35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</row>
    <row r="22" spans="2:18" x14ac:dyDescent="0.35">
      <c r="B22" s="172" t="s">
        <v>46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173"/>
    </row>
    <row r="23" spans="2:18" ht="85" customHeight="1" x14ac:dyDescent="0.35">
      <c r="B23" s="174"/>
      <c r="F23" s="254" t="s">
        <v>47</v>
      </c>
      <c r="G23" s="181" t="s">
        <v>48</v>
      </c>
      <c r="H23" s="232" t="s">
        <v>49</v>
      </c>
      <c r="I23" s="351"/>
      <c r="J23" s="351"/>
      <c r="K23" s="351"/>
      <c r="L23" s="351"/>
      <c r="M23" s="351"/>
      <c r="N23" s="351"/>
      <c r="O23" s="351"/>
      <c r="P23" s="351"/>
      <c r="Q23" s="351"/>
      <c r="R23" s="233"/>
    </row>
    <row r="24" spans="2:18" x14ac:dyDescent="0.35">
      <c r="B24" s="174"/>
      <c r="C24" s="253" t="s">
        <v>50</v>
      </c>
      <c r="D24" s="256"/>
      <c r="E24" s="184"/>
      <c r="F24" s="141">
        <f>'Population selection'!F16</f>
        <v>44456850</v>
      </c>
      <c r="G24" s="255"/>
      <c r="H24" s="252" t="s">
        <v>51</v>
      </c>
      <c r="I24" s="210"/>
      <c r="J24" s="210"/>
      <c r="K24" s="210"/>
      <c r="L24" s="210"/>
      <c r="M24" s="210"/>
      <c r="N24" s="210"/>
      <c r="O24" s="210"/>
      <c r="P24" s="210"/>
      <c r="Q24" s="210"/>
      <c r="R24" s="184"/>
    </row>
    <row r="25" spans="2:18" x14ac:dyDescent="0.35">
      <c r="B25" s="174"/>
      <c r="C25" s="257" t="s">
        <v>52</v>
      </c>
      <c r="D25" s="258"/>
      <c r="E25" s="184"/>
      <c r="F25" s="220"/>
      <c r="G25" s="141">
        <f>K36</f>
        <v>46263200.000000007</v>
      </c>
      <c r="H25" s="252" t="s">
        <v>51</v>
      </c>
      <c r="I25" s="178"/>
      <c r="J25" s="178"/>
      <c r="K25" s="178"/>
      <c r="L25" s="178"/>
      <c r="M25" s="178"/>
      <c r="N25" s="178"/>
      <c r="O25" s="178"/>
      <c r="P25" s="178"/>
      <c r="Q25" s="178"/>
      <c r="R25" s="179"/>
    </row>
    <row r="26" spans="2:18" x14ac:dyDescent="0.35">
      <c r="B26" s="176"/>
      <c r="C26" s="183" t="s">
        <v>945</v>
      </c>
      <c r="D26" s="184"/>
      <c r="E26" s="519">
        <v>1E-3</v>
      </c>
      <c r="F26" s="520">
        <f>E26*F24</f>
        <v>44456.85</v>
      </c>
      <c r="G26" s="520">
        <f>E26*K35*K36</f>
        <v>46263.200000000012</v>
      </c>
      <c r="H26" s="310" t="s">
        <v>947</v>
      </c>
      <c r="I26" s="210"/>
      <c r="J26" s="210"/>
      <c r="K26" s="210"/>
      <c r="L26" s="210"/>
      <c r="M26" s="210"/>
      <c r="N26" s="210"/>
      <c r="O26" s="210"/>
      <c r="P26" s="210"/>
      <c r="Q26" s="210"/>
      <c r="R26" s="184"/>
    </row>
    <row r="27" spans="2:18" x14ac:dyDescent="0.35">
      <c r="B27" s="176"/>
      <c r="C27" s="231" t="s">
        <v>946</v>
      </c>
      <c r="D27" s="210"/>
      <c r="E27" s="311"/>
      <c r="F27" s="198">
        <f>F26</f>
        <v>44456.85</v>
      </c>
      <c r="G27" s="198">
        <f>G26</f>
        <v>46263.200000000012</v>
      </c>
      <c r="H27" s="212"/>
      <c r="I27" s="210"/>
      <c r="J27" s="210"/>
      <c r="K27" s="210"/>
      <c r="L27" s="210"/>
      <c r="M27" s="210"/>
      <c r="N27" s="210"/>
      <c r="O27" s="210"/>
      <c r="P27" s="210"/>
      <c r="Q27" s="210"/>
      <c r="R27" s="184"/>
    </row>
    <row r="28" spans="2:18" x14ac:dyDescent="0.35">
      <c r="B28" s="176"/>
      <c r="C28" s="321"/>
      <c r="E28" s="322"/>
      <c r="F28" s="323"/>
      <c r="G28" s="323"/>
      <c r="H28" s="204"/>
      <c r="R28" s="175"/>
    </row>
    <row r="29" spans="2:18" x14ac:dyDescent="0.35">
      <c r="B29" s="176"/>
      <c r="C29" t="s">
        <v>53</v>
      </c>
      <c r="F29" s="518" t="s">
        <v>43</v>
      </c>
      <c r="G29" s="323"/>
      <c r="H29" s="204"/>
      <c r="R29" s="175"/>
    </row>
    <row r="30" spans="2:18" x14ac:dyDescent="0.35">
      <c r="B30" s="176"/>
      <c r="C30" s="321"/>
      <c r="E30" s="322"/>
      <c r="F30" s="323"/>
      <c r="G30" s="323"/>
      <c r="H30" s="204"/>
      <c r="R30" s="175"/>
    </row>
    <row r="31" spans="2:18" x14ac:dyDescent="0.35">
      <c r="B31" s="176"/>
      <c r="C31" t="str">
        <f>"Manually entered current eligible population "&amp;IF(F29="no","","(n/a)")</f>
        <v>Manually entered current eligible population (n/a)</v>
      </c>
      <c r="F31" s="517"/>
      <c r="G31" s="474" t="str">
        <f>IF(F29="yes","Leave blue cell on left blank if NICE estimate is used","enter local value on left")</f>
        <v>Leave blue cell on left blank if NICE estimate is used</v>
      </c>
      <c r="R31" s="175"/>
    </row>
    <row r="32" spans="2:18" x14ac:dyDescent="0.35">
      <c r="B32" s="176"/>
      <c r="G32" s="475" t="str">
        <f>IF(AND(F29="yes",F31&gt;0),"error, set the drop down above to be 'no'","")</f>
        <v/>
      </c>
      <c r="R32" s="175"/>
    </row>
    <row r="33" spans="2:18" ht="43.5" x14ac:dyDescent="0.35">
      <c r="B33" s="176"/>
      <c r="C33" s="178"/>
      <c r="F33" s="250" t="s">
        <v>47</v>
      </c>
      <c r="G33" s="181" t="s">
        <v>54</v>
      </c>
      <c r="H33" s="181" t="s">
        <v>55</v>
      </c>
      <c r="I33" s="251" t="s">
        <v>56</v>
      </c>
      <c r="J33" s="181" t="s">
        <v>57</v>
      </c>
      <c r="K33" s="181" t="s">
        <v>58</v>
      </c>
      <c r="R33" s="175"/>
    </row>
    <row r="34" spans="2:18" x14ac:dyDescent="0.35">
      <c r="B34" s="176"/>
      <c r="C34" s="252" t="s">
        <v>59</v>
      </c>
      <c r="D34" s="210"/>
      <c r="E34" s="184"/>
      <c r="F34" s="220"/>
      <c r="G34" s="316">
        <f>IF(E18&lt;&gt;"",E18+100%,100%)</f>
        <v>1.0079973639975557</v>
      </c>
      <c r="H34" s="316">
        <f>IF($E$18&lt;&gt;"",G34*(100%+$E$18),100%)</f>
        <v>1.0160586858260208</v>
      </c>
      <c r="I34" s="316">
        <f>IF($E$18&lt;&gt;"",H34*(100%+$E$18),100%)</f>
        <v>1.0241844769794495</v>
      </c>
      <c r="J34" s="316">
        <f>IF($E$18&lt;&gt;"",I34*(100%+$E$18),100%)</f>
        <v>1.0323752530425003</v>
      </c>
      <c r="K34" s="316">
        <f>IF($E$18&lt;&gt;"",J34*(100%+$E$18),100%)</f>
        <v>1.0406315337231498</v>
      </c>
      <c r="L34" t="s">
        <v>60</v>
      </c>
      <c r="R34" s="175"/>
    </row>
    <row r="35" spans="2:18" x14ac:dyDescent="0.35">
      <c r="B35" s="176"/>
      <c r="C35" s="252" t="s">
        <v>61</v>
      </c>
      <c r="D35" s="210"/>
      <c r="E35" s="184"/>
      <c r="F35" s="220"/>
      <c r="G35" s="316">
        <f>IF(E19&lt;&gt;"",E19+100%,100%)</f>
        <v>1</v>
      </c>
      <c r="H35" s="316">
        <f>IF($E$19&lt;&gt;"",G35*(100%+$E$19),100%)</f>
        <v>1</v>
      </c>
      <c r="I35" s="316">
        <f>IF($E$19&lt;&gt;"",H35*(100%+$E$19),100%)</f>
        <v>1</v>
      </c>
      <c r="J35" s="316">
        <f>IF($E$19&lt;&gt;"",I35*(100%+$E$19),100%)</f>
        <v>1</v>
      </c>
      <c r="K35" s="316">
        <f>IF($E$19&lt;&gt;"",J35*(100%+$E$19),100%)</f>
        <v>1</v>
      </c>
      <c r="L35" t="s">
        <v>60</v>
      </c>
      <c r="R35" s="175"/>
    </row>
    <row r="36" spans="2:18" x14ac:dyDescent="0.35">
      <c r="B36" s="176"/>
      <c r="C36" s="349" t="str">
        <f>IF('Inputs and eligible population'!E16=0,"Baseline population (inflated by growth(s))","Manually entered locality population (inflated by growth(s))")</f>
        <v>Baseline population (inflated by growth(s))</v>
      </c>
      <c r="D36" s="210"/>
      <c r="E36" s="184"/>
      <c r="F36" s="141">
        <f>'Population selection'!$F$16</f>
        <v>44456850</v>
      </c>
      <c r="G36" s="141">
        <f>F36*G34</f>
        <v>44812387.611634731</v>
      </c>
      <c r="H36" s="141">
        <f>F36*H34</f>
        <v>45170768.586964533</v>
      </c>
      <c r="I36" s="141">
        <f>F36*I34</f>
        <v>45532015.665403835</v>
      </c>
      <c r="J36" s="141">
        <f>F36*J34</f>
        <v>45896151.768222481</v>
      </c>
      <c r="K36" s="141">
        <f>F36*K34</f>
        <v>46263200.000000007</v>
      </c>
      <c r="R36" s="175"/>
    </row>
    <row r="37" spans="2:18" x14ac:dyDescent="0.35">
      <c r="B37" s="176"/>
      <c r="C37" s="231" t="str">
        <f>IF(ISBLANK(F31),"Eligible population, NICE estimate","Eligible population, local estimate")</f>
        <v>Eligible population, NICE estimate</v>
      </c>
      <c r="D37" s="210"/>
      <c r="E37" s="184"/>
      <c r="F37" s="198">
        <f>IF(ISBLANK(F31),F27,F31)</f>
        <v>44456.85</v>
      </c>
      <c r="G37" s="198">
        <f>$F$37*G34*G35</f>
        <v>44812.387611634731</v>
      </c>
      <c r="H37" s="198">
        <f>$F$37*H34*H35</f>
        <v>45170.768586964528</v>
      </c>
      <c r="I37" s="198">
        <f>$F$37*I34*I35</f>
        <v>45532.015665403836</v>
      </c>
      <c r="J37" s="198">
        <f>$F$37*J34*J35</f>
        <v>45896.15176822248</v>
      </c>
      <c r="K37" s="198">
        <f>$F$37*K34*K35</f>
        <v>46263.200000000012</v>
      </c>
      <c r="L37" s="186" t="str">
        <f>IF(F29="no","this row not used; local estimate below is used","")</f>
        <v/>
      </c>
      <c r="R37" s="175"/>
    </row>
    <row r="38" spans="2:18" x14ac:dyDescent="0.3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9"/>
    </row>
    <row r="41" spans="2:18" x14ac:dyDescent="0.35">
      <c r="B41" s="172" t="s">
        <v>62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173"/>
    </row>
    <row r="42" spans="2:18" x14ac:dyDescent="0.35">
      <c r="B42" s="176"/>
      <c r="D42" s="168"/>
      <c r="E42" s="168"/>
      <c r="F42" s="168"/>
      <c r="G42" s="168"/>
      <c r="M42" s="175"/>
    </row>
    <row r="43" spans="2:18" ht="32.15" customHeight="1" x14ac:dyDescent="0.35">
      <c r="B43" s="176"/>
      <c r="C43" s="220" t="s">
        <v>948</v>
      </c>
      <c r="D43" s="225" t="s">
        <v>63</v>
      </c>
      <c r="E43" s="221"/>
      <c r="F43" s="221"/>
      <c r="G43" s="221"/>
      <c r="H43" s="222"/>
      <c r="I43" s="223" t="s">
        <v>64</v>
      </c>
      <c r="J43" s="181" t="s">
        <v>65</v>
      </c>
      <c r="K43" s="223" t="s">
        <v>66</v>
      </c>
      <c r="M43" s="175"/>
    </row>
    <row r="44" spans="2:18" x14ac:dyDescent="0.35">
      <c r="B44" s="176"/>
      <c r="C44" s="312" t="s">
        <v>949</v>
      </c>
      <c r="D44" s="212" t="s">
        <v>952</v>
      </c>
      <c r="E44" s="213"/>
      <c r="F44" s="213"/>
      <c r="G44" s="213"/>
      <c r="H44" s="210"/>
      <c r="I44" s="515">
        <v>2.2000000000000002</v>
      </c>
      <c r="J44" s="516">
        <v>0</v>
      </c>
      <c r="K44" s="165" t="s">
        <v>953</v>
      </c>
      <c r="M44" s="175"/>
    </row>
    <row r="45" spans="2:18" x14ac:dyDescent="0.35">
      <c r="B45" s="176"/>
      <c r="C45" s="312" t="s">
        <v>950</v>
      </c>
      <c r="D45" s="212" t="s">
        <v>952</v>
      </c>
      <c r="E45" s="213"/>
      <c r="F45" s="213"/>
      <c r="G45" s="213"/>
      <c r="H45" s="210"/>
      <c r="I45" s="515">
        <v>48.5</v>
      </c>
      <c r="J45" s="516">
        <v>0</v>
      </c>
      <c r="K45" s="165" t="s">
        <v>953</v>
      </c>
      <c r="M45" s="175"/>
    </row>
    <row r="46" spans="2:18" x14ac:dyDescent="0.35">
      <c r="B46" s="176"/>
      <c r="C46" s="312" t="s">
        <v>951</v>
      </c>
      <c r="D46" s="212" t="s">
        <v>952</v>
      </c>
      <c r="E46" s="213"/>
      <c r="F46" s="213"/>
      <c r="G46" s="213"/>
      <c r="H46" s="210"/>
      <c r="I46" s="515">
        <v>30.4</v>
      </c>
      <c r="J46" s="516">
        <v>0</v>
      </c>
      <c r="K46" s="165" t="s">
        <v>953</v>
      </c>
      <c r="M46" s="175"/>
    </row>
    <row r="47" spans="2:18" x14ac:dyDescent="0.35">
      <c r="B47" s="176"/>
      <c r="C47" s="207" t="s">
        <v>957</v>
      </c>
      <c r="D47" s="168"/>
      <c r="E47" s="168"/>
      <c r="F47" s="168"/>
      <c r="G47" s="168"/>
      <c r="M47" s="175"/>
    </row>
    <row r="48" spans="2:18" x14ac:dyDescent="0.35">
      <c r="B48" s="176"/>
      <c r="D48" s="168"/>
      <c r="E48" s="168"/>
      <c r="F48" s="168"/>
      <c r="G48" s="168"/>
      <c r="M48" s="175"/>
    </row>
    <row r="49" spans="2:13" x14ac:dyDescent="0.35">
      <c r="B49" s="176"/>
      <c r="M49" s="175"/>
    </row>
    <row r="50" spans="2:13" x14ac:dyDescent="0.35">
      <c r="B50" s="176"/>
      <c r="C50" s="164" t="s">
        <v>67</v>
      </c>
      <c r="M50" s="175"/>
    </row>
    <row r="51" spans="2:13" x14ac:dyDescent="0.35">
      <c r="B51" s="176"/>
      <c r="D51" s="326" t="s">
        <v>68</v>
      </c>
      <c r="E51" s="224" t="s">
        <v>69</v>
      </c>
      <c r="F51" s="224" t="s">
        <v>70</v>
      </c>
      <c r="G51" s="224" t="s">
        <v>71</v>
      </c>
      <c r="H51" s="224" t="s">
        <v>72</v>
      </c>
      <c r="I51" s="223" t="s">
        <v>73</v>
      </c>
      <c r="J51" s="223" t="s">
        <v>74</v>
      </c>
      <c r="M51" s="175"/>
    </row>
    <row r="52" spans="2:13" x14ac:dyDescent="0.35">
      <c r="B52" s="176"/>
      <c r="D52" s="318" t="s">
        <v>954</v>
      </c>
      <c r="E52" s="514"/>
      <c r="F52" s="514"/>
      <c r="G52" s="514"/>
      <c r="H52" s="514"/>
      <c r="I52" s="514"/>
      <c r="J52" s="514"/>
      <c r="M52" s="175"/>
    </row>
    <row r="53" spans="2:13" x14ac:dyDescent="0.35">
      <c r="B53" s="176"/>
      <c r="D53" s="318" t="s">
        <v>955</v>
      </c>
      <c r="E53" s="514"/>
      <c r="F53" s="514"/>
      <c r="G53" s="514"/>
      <c r="H53" s="514"/>
      <c r="I53" s="514"/>
      <c r="J53" s="514"/>
      <c r="M53" s="175"/>
    </row>
    <row r="54" spans="2:13" x14ac:dyDescent="0.35">
      <c r="B54" s="176"/>
      <c r="D54" s="318" t="s">
        <v>956</v>
      </c>
      <c r="E54" s="514"/>
      <c r="F54" s="514"/>
      <c r="G54" s="514"/>
      <c r="H54" s="514"/>
      <c r="I54" s="514"/>
      <c r="J54" s="514"/>
      <c r="M54" s="175"/>
    </row>
    <row r="55" spans="2:13" x14ac:dyDescent="0.35">
      <c r="B55" s="176"/>
      <c r="E55" s="167">
        <f t="shared" ref="E55:J55" si="0">SUM(E52:E54)</f>
        <v>0</v>
      </c>
      <c r="F55" s="167">
        <f t="shared" si="0"/>
        <v>0</v>
      </c>
      <c r="G55" s="167">
        <f t="shared" si="0"/>
        <v>0</v>
      </c>
      <c r="H55" s="167">
        <f t="shared" si="0"/>
        <v>0</v>
      </c>
      <c r="I55" s="167">
        <f t="shared" si="0"/>
        <v>0</v>
      </c>
      <c r="J55" s="167">
        <f t="shared" si="0"/>
        <v>0</v>
      </c>
      <c r="M55" s="175"/>
    </row>
    <row r="56" spans="2:13" x14ac:dyDescent="0.35">
      <c r="B56" s="176"/>
      <c r="C56" t="s">
        <v>958</v>
      </c>
      <c r="E56" s="320"/>
      <c r="F56" s="320"/>
      <c r="G56" s="320"/>
      <c r="H56" s="320"/>
      <c r="I56" s="320"/>
      <c r="J56" s="320"/>
      <c r="M56" s="175"/>
    </row>
    <row r="57" spans="2:13" x14ac:dyDescent="0.35">
      <c r="B57" s="176"/>
      <c r="E57" s="493"/>
      <c r="F57" s="493"/>
      <c r="G57" s="493"/>
      <c r="H57" s="493"/>
      <c r="I57" s="493"/>
      <c r="J57" s="493"/>
      <c r="M57" s="175"/>
    </row>
    <row r="58" spans="2:13" x14ac:dyDescent="0.35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9"/>
    </row>
    <row r="59" spans="2:13" x14ac:dyDescent="0.35">
      <c r="D59" s="210"/>
      <c r="K59" s="210"/>
    </row>
    <row r="60" spans="2:13" x14ac:dyDescent="0.35">
      <c r="B60" s="172" t="s">
        <v>75</v>
      </c>
      <c r="C60" s="299"/>
      <c r="E60" s="299"/>
      <c r="F60" s="299"/>
      <c r="G60" s="299"/>
      <c r="H60" s="299"/>
      <c r="I60" s="299"/>
      <c r="J60" s="299"/>
      <c r="L60" s="299"/>
      <c r="M60" s="173"/>
    </row>
    <row r="61" spans="2:13" x14ac:dyDescent="0.35">
      <c r="B61" s="176" t="s">
        <v>76</v>
      </c>
      <c r="M61" s="175"/>
    </row>
    <row r="62" spans="2:13" x14ac:dyDescent="0.35">
      <c r="B62" s="176" t="s">
        <v>77</v>
      </c>
      <c r="M62" s="175"/>
    </row>
    <row r="63" spans="2:13" x14ac:dyDescent="0.35">
      <c r="B63" s="176"/>
      <c r="C63" s="318"/>
      <c r="D63" s="226"/>
      <c r="E63" s="226"/>
      <c r="F63" s="226"/>
      <c r="M63" s="175"/>
    </row>
    <row r="64" spans="2:13" ht="43" customHeight="1" x14ac:dyDescent="0.35">
      <c r="B64" s="176"/>
      <c r="C64" s="355" t="s">
        <v>78</v>
      </c>
      <c r="D64" s="355" t="s">
        <v>79</v>
      </c>
      <c r="E64" s="355" t="s">
        <v>80</v>
      </c>
      <c r="F64" s="355" t="s">
        <v>949</v>
      </c>
      <c r="G64" s="355" t="s">
        <v>950</v>
      </c>
      <c r="H64" s="355" t="s">
        <v>951</v>
      </c>
      <c r="J64" s="355" t="s">
        <v>81</v>
      </c>
      <c r="K64" s="355" t="s">
        <v>82</v>
      </c>
      <c r="M64" s="175"/>
    </row>
    <row r="65" spans="2:13" ht="42" customHeight="1" x14ac:dyDescent="0.35">
      <c r="B65" s="176"/>
      <c r="C65" s="356" t="s">
        <v>88</v>
      </c>
      <c r="D65" s="181" t="s">
        <v>959</v>
      </c>
      <c r="E65" s="181" t="s">
        <v>86</v>
      </c>
      <c r="F65" s="510"/>
      <c r="G65" s="511"/>
      <c r="H65" s="511"/>
      <c r="J65" s="220"/>
      <c r="K65" s="220"/>
      <c r="M65" s="175"/>
    </row>
    <row r="66" spans="2:13" ht="29" x14ac:dyDescent="0.35">
      <c r="B66" s="176"/>
      <c r="C66" s="356" t="s">
        <v>88</v>
      </c>
      <c r="D66" s="181" t="s">
        <v>959</v>
      </c>
      <c r="E66" s="181" t="s">
        <v>931</v>
      </c>
      <c r="F66" s="510"/>
      <c r="G66" s="511"/>
      <c r="H66" s="511"/>
      <c r="J66" s="512" t="s">
        <v>90</v>
      </c>
      <c r="K66" s="513">
        <f>VLOOKUP(J66,payscales!$Q$5:$V$41,6,0)</f>
        <v>32.32</v>
      </c>
      <c r="M66" s="175"/>
    </row>
    <row r="67" spans="2:13" x14ac:dyDescent="0.35">
      <c r="B67" s="176"/>
      <c r="C67" s="318"/>
      <c r="D67" s="226"/>
      <c r="E67" s="226"/>
      <c r="F67" s="226"/>
      <c r="M67" s="175"/>
    </row>
    <row r="68" spans="2:13" x14ac:dyDescent="0.35">
      <c r="B68" s="176"/>
      <c r="C68" s="211" t="s">
        <v>91</v>
      </c>
      <c r="D68" s="168"/>
      <c r="M68" s="175"/>
    </row>
    <row r="69" spans="2:13" x14ac:dyDescent="0.35">
      <c r="B69" s="176"/>
      <c r="C69" s="204" t="s">
        <v>960</v>
      </c>
      <c r="D69" s="168"/>
      <c r="M69" s="175"/>
    </row>
    <row r="70" spans="2:13" x14ac:dyDescent="0.35">
      <c r="B70" s="176"/>
      <c r="C70" s="319"/>
      <c r="D70" s="168"/>
      <c r="M70" s="175"/>
    </row>
    <row r="71" spans="2:13" x14ac:dyDescent="0.35">
      <c r="B71" s="177"/>
      <c r="C71" s="178"/>
      <c r="D71" s="180"/>
      <c r="E71" s="180"/>
      <c r="F71" s="180"/>
      <c r="G71" s="180"/>
      <c r="H71" s="178"/>
      <c r="I71" s="178"/>
      <c r="J71" s="178"/>
      <c r="K71" s="178"/>
      <c r="L71" s="178"/>
      <c r="M71" s="179"/>
    </row>
    <row r="72" spans="2:13" x14ac:dyDescent="0.35">
      <c r="D72" s="168"/>
      <c r="E72" s="168"/>
      <c r="F72" s="168"/>
      <c r="G72" s="168"/>
    </row>
    <row r="73" spans="2:13" x14ac:dyDescent="0.35">
      <c r="B73" s="352" t="s">
        <v>92</v>
      </c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233"/>
    </row>
    <row r="74" spans="2:13" x14ac:dyDescent="0.35">
      <c r="B74" s="237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9"/>
    </row>
    <row r="75" spans="2:13" x14ac:dyDescent="0.35">
      <c r="B75" s="237"/>
      <c r="C75" s="238" t="s">
        <v>93</v>
      </c>
      <c r="D75" s="230"/>
      <c r="E75" s="230"/>
      <c r="F75" s="230"/>
      <c r="G75" s="230"/>
      <c r="H75" s="230"/>
      <c r="I75" s="230"/>
      <c r="J75" s="230"/>
      <c r="K75" s="230"/>
      <c r="L75" s="230"/>
      <c r="M75" s="239"/>
    </row>
    <row r="76" spans="2:13" x14ac:dyDescent="0.35">
      <c r="B76" s="237"/>
      <c r="C76" s="240" t="s">
        <v>94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9"/>
    </row>
    <row r="77" spans="2:13" x14ac:dyDescent="0.35">
      <c r="B77" s="237"/>
      <c r="C77" s="241" t="s">
        <v>95</v>
      </c>
      <c r="D77" s="230"/>
      <c r="E77" s="230"/>
      <c r="F77" s="230"/>
      <c r="G77" s="230"/>
      <c r="H77" s="230"/>
      <c r="I77" s="230"/>
      <c r="J77" s="230"/>
      <c r="K77" s="230"/>
      <c r="L77" s="230"/>
      <c r="M77" s="239"/>
    </row>
    <row r="78" spans="2:13" x14ac:dyDescent="0.35">
      <c r="B78" s="237"/>
      <c r="C78" s="238" t="s">
        <v>96</v>
      </c>
      <c r="D78" s="230"/>
      <c r="E78" s="230"/>
      <c r="F78" s="230"/>
      <c r="G78" s="230"/>
      <c r="H78" s="230"/>
      <c r="I78" s="230"/>
      <c r="J78" s="230"/>
      <c r="K78" s="230"/>
      <c r="L78" s="230"/>
      <c r="M78" s="239"/>
    </row>
    <row r="79" spans="2:13" x14ac:dyDescent="0.35">
      <c r="B79" s="237"/>
      <c r="C79" s="241"/>
      <c r="D79" s="230"/>
      <c r="E79" s="230"/>
      <c r="F79" s="230"/>
      <c r="G79" s="230"/>
      <c r="H79" s="230"/>
      <c r="I79" s="230"/>
      <c r="J79" s="230"/>
      <c r="K79" s="230"/>
      <c r="L79" s="230"/>
      <c r="M79" s="239"/>
    </row>
    <row r="80" spans="2:13" x14ac:dyDescent="0.35">
      <c r="B80" s="237"/>
      <c r="C80" s="242" t="s">
        <v>97</v>
      </c>
      <c r="D80" s="230"/>
      <c r="E80" s="230"/>
      <c r="F80" s="230"/>
      <c r="G80" s="230"/>
      <c r="H80" s="230"/>
      <c r="I80" s="230"/>
      <c r="J80" s="230"/>
      <c r="K80" s="230"/>
      <c r="L80" s="230"/>
      <c r="M80" s="239"/>
    </row>
    <row r="81" spans="2:13" x14ac:dyDescent="0.35">
      <c r="B81" s="237"/>
      <c r="C81" s="241" t="s">
        <v>98</v>
      </c>
      <c r="D81" s="230"/>
      <c r="E81" s="230"/>
      <c r="F81" s="230"/>
      <c r="G81" s="230"/>
      <c r="H81" s="230"/>
      <c r="I81" s="230"/>
      <c r="J81" s="230"/>
      <c r="K81" s="230"/>
      <c r="L81" s="230"/>
      <c r="M81" s="239"/>
    </row>
    <row r="82" spans="2:13" x14ac:dyDescent="0.35">
      <c r="B82" s="237"/>
      <c r="C82" s="243"/>
      <c r="D82" s="230"/>
      <c r="E82" s="230"/>
      <c r="F82" s="230"/>
      <c r="G82" s="230"/>
      <c r="H82" s="230"/>
      <c r="I82" s="230"/>
      <c r="J82" s="230"/>
      <c r="K82" s="230"/>
      <c r="L82" s="230"/>
      <c r="M82" s="239"/>
    </row>
    <row r="83" spans="2:13" x14ac:dyDescent="0.35">
      <c r="B83" s="237"/>
      <c r="C83" s="244" t="s">
        <v>99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9"/>
    </row>
    <row r="84" spans="2:13" x14ac:dyDescent="0.35">
      <c r="B84" s="237"/>
      <c r="C84" s="245" t="s">
        <v>100</v>
      </c>
      <c r="D84" s="230"/>
      <c r="E84" s="230"/>
      <c r="F84" s="230"/>
      <c r="G84" s="230"/>
      <c r="H84" s="230"/>
      <c r="I84" s="230"/>
      <c r="J84" s="230"/>
      <c r="K84" s="230"/>
      <c r="L84" s="230"/>
      <c r="M84" s="239"/>
    </row>
    <row r="85" spans="2:13" x14ac:dyDescent="0.35">
      <c r="B85" s="237"/>
      <c r="C85" s="246"/>
      <c r="D85" s="230"/>
      <c r="E85" s="230"/>
      <c r="F85" s="230"/>
      <c r="G85" s="230"/>
      <c r="H85" s="230"/>
      <c r="I85" s="230"/>
      <c r="J85" s="230"/>
      <c r="K85" s="230"/>
      <c r="L85" s="230"/>
      <c r="M85" s="239"/>
    </row>
    <row r="86" spans="2:13" x14ac:dyDescent="0.35">
      <c r="B86" s="237"/>
      <c r="C86" s="247" t="s">
        <v>101</v>
      </c>
      <c r="D86" s="230"/>
      <c r="E86" s="230"/>
      <c r="F86" s="230"/>
      <c r="G86" s="230"/>
      <c r="H86" s="230"/>
      <c r="I86" s="230"/>
      <c r="J86" s="230"/>
      <c r="K86" s="230"/>
      <c r="L86" s="230"/>
      <c r="M86" s="239"/>
    </row>
    <row r="87" spans="2:13" x14ac:dyDescent="0.35">
      <c r="B87" s="237"/>
      <c r="C87" s="241" t="s">
        <v>102</v>
      </c>
      <c r="D87" s="230"/>
      <c r="E87" s="230"/>
      <c r="F87" s="230"/>
      <c r="G87" s="230"/>
      <c r="H87" s="230"/>
      <c r="I87" s="230"/>
      <c r="J87" s="230"/>
      <c r="K87" s="230"/>
      <c r="L87" s="230"/>
      <c r="M87" s="239"/>
    </row>
    <row r="88" spans="2:13" x14ac:dyDescent="0.35">
      <c r="B88" s="235"/>
      <c r="C88" s="248"/>
      <c r="D88" s="234"/>
      <c r="E88" s="234"/>
      <c r="F88" s="234"/>
      <c r="G88" s="234"/>
      <c r="H88" s="234"/>
      <c r="I88" s="234"/>
      <c r="J88" s="234"/>
      <c r="K88" s="234"/>
      <c r="L88" s="234"/>
      <c r="M88" s="236"/>
    </row>
  </sheetData>
  <sheetProtection algorithmName="SHA-512" hashValue="70ttWhNyN+VJkCqEcEXv+MfyQO7uVBTG15SFHQc1u7TSDtFhMr/iUk0L11vt4AxIoWOwh3FjKREWPJCoOpVxAw==" saltValue="gEc7aTkyNDEr6jgY9HEsmQ==" spinCount="100000" sheet="1" objects="1" scenarios="1"/>
  <protectedRanges>
    <protectedRange sqref="E11:E12 E14 E16 E18:E19 F31 G63:H63 I44:J46 E26:G26 F29 G27:G30 E27:F28 E30:F30 G32 E52:J54 G67:H67 F65:H66" name="Range1"/>
  </protectedRanges>
  <phoneticPr fontId="47" type="noConversion"/>
  <conditionalFormatting sqref="G12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77" r:id="rId1" xr:uid="{3E56B085-8BEA-41F7-A453-E331716102DF}"/>
    <hyperlink ref="C81" r:id="rId2" xr:uid="{72D7579A-277C-4987-88D3-C190B9D884D9}"/>
    <hyperlink ref="C87" r:id="rId3" xr:uid="{127FDF93-1746-4D95-887A-A14BC7354BFF}"/>
    <hyperlink ref="C84" r:id="rId4" xr:uid="{5EB5954B-28AC-479B-A51D-BF310381DC53}"/>
    <hyperlink ref="H26" r:id="rId5" xr:uid="{E73D836E-AD20-4A56-8386-87E484278A64}"/>
  </hyperlinks>
  <pageMargins left="0.7" right="0.7" top="0.75" bottom="0.75" header="0.3" footer="0.3"/>
  <pageSetup paperSize="9" scale="49" orientation="portrait" verticalDpi="300" r:id="rId6"/>
  <rowBreaks count="1" manualBreakCount="1">
    <brk id="49" max="12" man="1"/>
  </rowBreaks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F29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J66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U48"/>
  <sheetViews>
    <sheetView showGridLines="0" zoomScale="80" zoomScaleNormal="80" workbookViewId="0">
      <selection activeCell="B7" sqref="B7:C9"/>
    </sheetView>
  </sheetViews>
  <sheetFormatPr defaultColWidth="9.1796875" defaultRowHeight="12.5" x14ac:dyDescent="0.25"/>
  <cols>
    <col min="1" max="1" width="3.54296875" style="3" customWidth="1"/>
    <col min="2" max="2" width="30.1796875" style="3" customWidth="1"/>
    <col min="3" max="3" width="29.81640625" style="3" bestFit="1" customWidth="1"/>
    <col min="4" max="4" width="11.81640625" style="3" customWidth="1"/>
    <col min="5" max="5" width="11.453125" style="3" customWidth="1"/>
    <col min="6" max="6" width="10.81640625" style="3" customWidth="1"/>
    <col min="7" max="7" width="10.453125" style="3" bestFit="1" customWidth="1"/>
    <col min="8" max="8" width="11.1796875" style="3" customWidth="1"/>
    <col min="9" max="9" width="9.453125" style="3" customWidth="1"/>
    <col min="10" max="10" width="11.453125" style="3" customWidth="1"/>
    <col min="11" max="12" width="10.54296875" style="3" customWidth="1"/>
    <col min="13" max="13" width="12.54296875" style="3" customWidth="1"/>
    <col min="14" max="14" width="12.453125" style="3" customWidth="1"/>
    <col min="15" max="17" width="12.1796875" style="3" customWidth="1"/>
    <col min="18" max="18" width="3.453125" style="3" customWidth="1"/>
    <col min="19" max="19" width="9.453125" style="3" customWidth="1"/>
    <col min="20" max="16384" width="9.1796875" style="3"/>
  </cols>
  <sheetData>
    <row r="1" spans="1:21" ht="118.5" customHeight="1" x14ac:dyDescent="0.5">
      <c r="A1" s="206"/>
      <c r="B1" s="249" t="s">
        <v>961</v>
      </c>
      <c r="C1" s="163" t="s">
        <v>103</v>
      </c>
      <c r="D1" s="144" t="s">
        <v>103</v>
      </c>
      <c r="E1" s="144" t="s">
        <v>103</v>
      </c>
      <c r="F1" s="144" t="s">
        <v>103</v>
      </c>
      <c r="G1" s="144" t="s">
        <v>103</v>
      </c>
      <c r="H1" s="144" t="s">
        <v>103</v>
      </c>
      <c r="I1" s="144" t="s">
        <v>103</v>
      </c>
      <c r="J1" s="144" t="s">
        <v>103</v>
      </c>
      <c r="K1" s="144" t="s">
        <v>103</v>
      </c>
      <c r="L1" s="144" t="s">
        <v>103</v>
      </c>
      <c r="M1" s="144" t="s">
        <v>103</v>
      </c>
      <c r="N1" s="169"/>
      <c r="O1" s="206"/>
      <c r="P1" s="206"/>
      <c r="Q1" s="206"/>
      <c r="R1" s="206"/>
    </row>
    <row r="2" spans="1:21" ht="26.25" customHeight="1" x14ac:dyDescent="0.5">
      <c r="A2" s="206"/>
      <c r="B2" s="161" t="s">
        <v>104</v>
      </c>
      <c r="C2" s="162" t="s">
        <v>103</v>
      </c>
      <c r="D2" s="144" t="s">
        <v>103</v>
      </c>
      <c r="E2" s="144" t="s">
        <v>103</v>
      </c>
      <c r="F2" s="144" t="s">
        <v>103</v>
      </c>
      <c r="G2" s="144" t="s">
        <v>103</v>
      </c>
      <c r="H2" s="144" t="s">
        <v>103</v>
      </c>
      <c r="I2" s="144" t="s">
        <v>103</v>
      </c>
      <c r="J2" s="144" t="s">
        <v>103</v>
      </c>
      <c r="K2" s="145" t="s">
        <v>103</v>
      </c>
      <c r="L2" s="145"/>
      <c r="M2" s="145"/>
      <c r="N2" s="145"/>
      <c r="O2" s="206"/>
      <c r="P2" s="206"/>
      <c r="Q2" s="206"/>
      <c r="R2" s="206"/>
    </row>
    <row r="3" spans="1:21" ht="14.5" customHeight="1" x14ac:dyDescent="0.5">
      <c r="A3" s="206"/>
      <c r="B3" s="142"/>
      <c r="C3" s="163"/>
      <c r="D3" s="144"/>
      <c r="E3" s="144"/>
      <c r="F3" s="144"/>
      <c r="G3" s="144" t="s">
        <v>103</v>
      </c>
      <c r="H3" s="144" t="s">
        <v>103</v>
      </c>
      <c r="I3" s="144" t="s">
        <v>103</v>
      </c>
      <c r="J3" s="144" t="s">
        <v>103</v>
      </c>
      <c r="K3" s="145" t="s">
        <v>103</v>
      </c>
      <c r="L3" s="145"/>
      <c r="M3" s="145"/>
      <c r="N3" s="145"/>
      <c r="O3" s="206"/>
      <c r="P3" s="206"/>
      <c r="Q3" s="206"/>
      <c r="R3" s="206"/>
    </row>
    <row r="4" spans="1:21" s="4" customFormat="1" ht="14.5" x14ac:dyDescent="0.35">
      <c r="A4" s="5"/>
      <c r="B4" s="368"/>
      <c r="C4" s="5"/>
      <c r="D4" s="194"/>
      <c r="E4" s="122"/>
      <c r="F4" s="195"/>
      <c r="G4" s="196"/>
      <c r="H4" s="5"/>
      <c r="I4" s="5"/>
      <c r="J4" s="197"/>
      <c r="K4" s="196"/>
      <c r="L4" s="196"/>
      <c r="M4" s="196"/>
      <c r="N4" s="196"/>
      <c r="O4" s="196"/>
      <c r="P4" s="197"/>
      <c r="Q4" s="5"/>
      <c r="R4" s="5"/>
      <c r="U4" s="3"/>
    </row>
    <row r="5" spans="1:21" s="4" customFormat="1" ht="14.5" x14ac:dyDescent="0.35">
      <c r="A5" s="5"/>
      <c r="B5" s="260"/>
      <c r="C5" s="263"/>
      <c r="D5" s="194"/>
      <c r="E5" s="122"/>
      <c r="F5" s="195"/>
      <c r="G5" s="196"/>
      <c r="H5" s="5"/>
      <c r="I5" s="5"/>
      <c r="J5" s="197"/>
      <c r="K5" s="196"/>
      <c r="L5" s="196"/>
      <c r="M5" s="196"/>
      <c r="N5" s="196"/>
      <c r="O5" s="196"/>
      <c r="P5" s="197"/>
      <c r="Q5" s="385"/>
      <c r="R5" s="5"/>
      <c r="U5" s="3"/>
    </row>
    <row r="6" spans="1:21" s="4" customFormat="1" ht="14.5" x14ac:dyDescent="0.35">
      <c r="A6" s="5"/>
      <c r="B6" s="262" t="s">
        <v>948</v>
      </c>
      <c r="C6" s="264" t="s">
        <v>64</v>
      </c>
      <c r="D6" s="506"/>
      <c r="E6" s="496"/>
      <c r="F6" s="195"/>
      <c r="G6" s="196"/>
      <c r="H6" s="5"/>
      <c r="I6" s="196"/>
      <c r="J6" s="5"/>
      <c r="K6" s="196"/>
      <c r="L6" s="5"/>
      <c r="M6" s="196"/>
      <c r="N6" s="496"/>
      <c r="O6" s="196"/>
      <c r="P6" s="197"/>
      <c r="Q6" s="386"/>
      <c r="R6" s="5"/>
      <c r="U6" s="3"/>
    </row>
    <row r="7" spans="1:21" s="4" customFormat="1" ht="14.5" x14ac:dyDescent="0.35">
      <c r="A7" s="5"/>
      <c r="B7" s="522" t="s">
        <v>949</v>
      </c>
      <c r="C7" s="523">
        <v>2.2000000000000002</v>
      </c>
      <c r="D7" s="507"/>
      <c r="E7" s="499"/>
      <c r="F7" s="195"/>
      <c r="G7" s="196"/>
      <c r="H7" s="5"/>
      <c r="I7" s="5"/>
      <c r="J7" s="5"/>
      <c r="K7" s="5"/>
      <c r="L7" s="196"/>
      <c r="M7" s="196"/>
      <c r="N7" s="500"/>
      <c r="O7" s="196"/>
      <c r="P7" s="197"/>
      <c r="Q7" s="386"/>
      <c r="R7" s="5"/>
      <c r="U7" s="3"/>
    </row>
    <row r="8" spans="1:21" s="4" customFormat="1" ht="14.5" x14ac:dyDescent="0.35">
      <c r="A8" s="5"/>
      <c r="B8" s="522" t="s">
        <v>950</v>
      </c>
      <c r="C8" s="523">
        <v>48.5</v>
      </c>
      <c r="D8" s="507"/>
      <c r="E8" s="499"/>
      <c r="F8" s="195"/>
      <c r="G8" s="196"/>
      <c r="H8" s="5"/>
      <c r="I8" s="5"/>
      <c r="J8" s="5"/>
      <c r="K8" s="5"/>
      <c r="L8" s="196"/>
      <c r="M8" s="196"/>
      <c r="N8" s="500"/>
      <c r="O8" s="196"/>
      <c r="P8" s="197"/>
      <c r="Q8" s="386"/>
      <c r="R8" s="5"/>
      <c r="U8" s="3"/>
    </row>
    <row r="9" spans="1:21" s="4" customFormat="1" ht="14.5" x14ac:dyDescent="0.35">
      <c r="A9" s="5"/>
      <c r="B9" s="522" t="s">
        <v>951</v>
      </c>
      <c r="C9" s="523">
        <v>30.4</v>
      </c>
      <c r="D9" s="507"/>
      <c r="E9" s="499"/>
      <c r="F9" s="195"/>
      <c r="G9" s="196"/>
      <c r="H9" s="5"/>
      <c r="I9" s="5"/>
      <c r="J9" s="5"/>
      <c r="K9" s="5"/>
      <c r="L9" s="196"/>
      <c r="M9" s="196"/>
      <c r="N9" s="500"/>
      <c r="O9" s="196"/>
      <c r="P9" s="197"/>
      <c r="Q9" s="386"/>
      <c r="R9" s="5"/>
      <c r="U9" s="3"/>
    </row>
    <row r="10" spans="1:21" s="4" customFormat="1" ht="14.5" x14ac:dyDescent="0.3">
      <c r="A10" s="5"/>
      <c r="B10" s="208"/>
      <c r="C10" s="508"/>
      <c r="D10" s="194"/>
      <c r="E10" s="122"/>
      <c r="F10" s="195"/>
      <c r="G10" s="196"/>
      <c r="H10" s="5"/>
      <c r="I10" s="5"/>
      <c r="J10" s="197"/>
      <c r="K10" s="196"/>
      <c r="L10" s="196"/>
      <c r="M10" s="196"/>
      <c r="N10" s="196"/>
      <c r="O10" s="196"/>
      <c r="P10" s="197"/>
      <c r="Q10" s="386"/>
      <c r="R10" s="5"/>
      <c r="U10" s="3"/>
    </row>
    <row r="11" spans="1:21" s="4" customFormat="1" ht="14.5" x14ac:dyDescent="0.35">
      <c r="A11" s="5"/>
      <c r="B11" s="494"/>
      <c r="C11" s="194"/>
      <c r="D11" s="194"/>
      <c r="E11" s="122"/>
      <c r="F11" s="195"/>
      <c r="G11" s="196"/>
      <c r="H11" s="5"/>
      <c r="I11" s="5"/>
      <c r="J11" s="197"/>
      <c r="K11" s="196"/>
      <c r="L11" s="196"/>
      <c r="M11" s="196"/>
      <c r="N11" s="196"/>
      <c r="O11" s="196"/>
      <c r="P11" s="197"/>
      <c r="Q11" s="387" t="s">
        <v>106</v>
      </c>
      <c r="R11" s="5"/>
      <c r="U11" s="3"/>
    </row>
    <row r="12" spans="1:21" s="4" customFormat="1" ht="14.5" x14ac:dyDescent="0.35">
      <c r="A12" s="5"/>
      <c r="B12" s="194"/>
      <c r="C12" s="194"/>
      <c r="D12" s="194"/>
      <c r="E12" s="122"/>
      <c r="F12" s="195"/>
      <c r="G12" s="196"/>
      <c r="H12" s="5"/>
      <c r="I12" s="5"/>
      <c r="J12" s="197"/>
      <c r="K12" s="196"/>
      <c r="L12" s="196"/>
      <c r="M12" s="196"/>
      <c r="N12" s="196"/>
      <c r="O12" s="196"/>
      <c r="P12" s="197"/>
      <c r="Q12" s="387" t="s">
        <v>107</v>
      </c>
      <c r="R12" s="5"/>
      <c r="U12" s="3"/>
    </row>
    <row r="13" spans="1:21" s="4" customFormat="1" ht="14.5" x14ac:dyDescent="0.35">
      <c r="A13" s="5"/>
      <c r="B13" s="194"/>
      <c r="C13" s="194"/>
      <c r="D13" s="194"/>
      <c r="E13" s="122"/>
      <c r="F13" s="195"/>
      <c r="G13" s="196"/>
      <c r="H13" s="5"/>
      <c r="I13" s="5"/>
      <c r="J13" s="197"/>
      <c r="K13" s="196"/>
      <c r="L13" s="196"/>
      <c r="M13" s="196"/>
      <c r="N13" s="196"/>
      <c r="O13" s="196"/>
      <c r="P13" s="197"/>
      <c r="Q13" s="387" t="s">
        <v>108</v>
      </c>
      <c r="R13" s="5"/>
      <c r="U13" s="3"/>
    </row>
    <row r="14" spans="1:21" s="4" customFormat="1" ht="14.5" x14ac:dyDescent="0.35">
      <c r="A14" s="5"/>
      <c r="B14" s="496"/>
      <c r="C14" s="194"/>
      <c r="D14" s="194"/>
      <c r="E14" s="122"/>
      <c r="F14" s="195"/>
      <c r="G14" s="196"/>
      <c r="H14" s="5"/>
      <c r="I14" s="5"/>
      <c r="J14" s="197"/>
      <c r="K14" s="196"/>
      <c r="L14" s="196"/>
      <c r="M14" s="196"/>
      <c r="N14" s="196"/>
      <c r="O14" s="196"/>
      <c r="P14" s="197"/>
      <c r="Q14" s="387" t="s">
        <v>109</v>
      </c>
      <c r="R14" s="5"/>
      <c r="U14" s="3"/>
    </row>
    <row r="15" spans="1:21" s="4" customFormat="1" ht="14.5" x14ac:dyDescent="0.35">
      <c r="A15" s="5"/>
      <c r="B15" s="497"/>
      <c r="C15" s="497"/>
      <c r="D15" s="496"/>
      <c r="E15" s="122"/>
      <c r="F15" s="195"/>
      <c r="G15" s="196"/>
      <c r="H15" s="5"/>
      <c r="I15" s="196"/>
      <c r="J15" s="5"/>
      <c r="K15" s="196"/>
      <c r="L15" s="5"/>
      <c r="M15" s="196"/>
      <c r="N15" s="496"/>
      <c r="O15" s="196"/>
      <c r="P15" s="197"/>
      <c r="Q15" s="387" t="s">
        <v>110</v>
      </c>
      <c r="R15" s="5"/>
      <c r="U15" s="3"/>
    </row>
    <row r="16" spans="1:21" s="4" customFormat="1" ht="14.5" x14ac:dyDescent="0.35">
      <c r="A16" s="5"/>
      <c r="B16" s="263"/>
      <c r="C16" s="498"/>
      <c r="D16" s="499"/>
      <c r="E16" s="122"/>
      <c r="F16" s="195"/>
      <c r="G16" s="196"/>
      <c r="H16" s="5"/>
      <c r="I16" s="5"/>
      <c r="J16" s="5"/>
      <c r="K16" s="5"/>
      <c r="L16" s="196"/>
      <c r="M16" s="196"/>
      <c r="N16" s="500"/>
      <c r="O16" s="196"/>
      <c r="P16" s="197"/>
      <c r="Q16" s="387" t="s">
        <v>111</v>
      </c>
      <c r="R16" s="5"/>
      <c r="U16" s="3"/>
    </row>
    <row r="17" spans="1:21" s="4" customFormat="1" ht="14.5" x14ac:dyDescent="0.35">
      <c r="A17" s="5"/>
      <c r="B17" s="208"/>
      <c r="C17" s="5"/>
      <c r="D17" s="194"/>
      <c r="E17" s="122"/>
      <c r="F17" s="195"/>
      <c r="G17" s="196"/>
      <c r="H17" s="5"/>
      <c r="I17" s="5"/>
      <c r="J17" s="197"/>
      <c r="K17" s="196"/>
      <c r="L17" s="196"/>
      <c r="M17" s="196"/>
      <c r="N17" s="196"/>
      <c r="O17" s="196"/>
      <c r="P17" s="197"/>
      <c r="Q17" s="387"/>
      <c r="R17" s="5"/>
      <c r="U17" s="3"/>
    </row>
    <row r="18" spans="1:21" s="4" customFormat="1" ht="14.5" x14ac:dyDescent="0.35">
      <c r="A18" s="5"/>
      <c r="B18" s="494"/>
      <c r="C18" s="5"/>
      <c r="D18" s="194"/>
      <c r="E18" s="122"/>
      <c r="F18" s="195"/>
      <c r="G18" s="196"/>
      <c r="H18" s="5"/>
      <c r="I18" s="5"/>
      <c r="J18" s="197"/>
      <c r="K18" s="196"/>
      <c r="L18" s="196"/>
      <c r="M18" s="196"/>
      <c r="N18" s="196"/>
      <c r="O18" s="196"/>
      <c r="P18" s="197"/>
      <c r="Q18" s="387" t="s">
        <v>112</v>
      </c>
      <c r="R18" s="5"/>
      <c r="U18" s="3"/>
    </row>
    <row r="19" spans="1:21" s="4" customFormat="1" ht="14.5" x14ac:dyDescent="0.35">
      <c r="A19" s="5"/>
      <c r="B19" s="494"/>
      <c r="C19" s="5"/>
      <c r="D19" s="194"/>
      <c r="E19" s="122"/>
      <c r="F19" s="195"/>
      <c r="G19" s="196"/>
      <c r="H19" s="5"/>
      <c r="I19" s="5"/>
      <c r="J19" s="197"/>
      <c r="K19" s="196"/>
      <c r="L19" s="196"/>
      <c r="M19" s="196"/>
      <c r="N19" s="196"/>
      <c r="O19" s="196"/>
      <c r="P19" s="197"/>
      <c r="Q19" s="387" t="s">
        <v>113</v>
      </c>
      <c r="R19" s="5"/>
      <c r="U19" s="3"/>
    </row>
    <row r="20" spans="1:21" s="4" customFormat="1" ht="14.5" x14ac:dyDescent="0.35">
      <c r="A20" s="5"/>
      <c r="B20" s="494"/>
      <c r="C20" s="5"/>
      <c r="D20" s="194"/>
      <c r="E20" s="122"/>
      <c r="F20" s="195"/>
      <c r="G20" s="196"/>
      <c r="H20" s="5"/>
      <c r="I20" s="5"/>
      <c r="J20" s="197"/>
      <c r="K20" s="196"/>
      <c r="L20" s="196"/>
      <c r="M20" s="196"/>
      <c r="N20" s="196"/>
      <c r="O20" s="196"/>
      <c r="P20" s="197"/>
      <c r="Q20" s="387" t="s">
        <v>114</v>
      </c>
      <c r="R20" s="5"/>
      <c r="U20" s="3"/>
    </row>
    <row r="21" spans="1:21" s="4" customFormat="1" ht="14.5" x14ac:dyDescent="0.35">
      <c r="A21" s="5"/>
      <c r="B21" s="496"/>
      <c r="C21" s="194"/>
      <c r="D21" s="194"/>
      <c r="E21" s="122"/>
      <c r="F21" s="195"/>
      <c r="G21" s="196"/>
      <c r="H21" s="5"/>
      <c r="I21" s="5"/>
      <c r="J21" s="197"/>
      <c r="K21" s="196"/>
      <c r="L21" s="196"/>
      <c r="M21" s="196"/>
      <c r="N21" s="196"/>
      <c r="O21" s="196"/>
      <c r="P21" s="197"/>
      <c r="Q21" s="387" t="s">
        <v>115</v>
      </c>
      <c r="R21" s="5"/>
      <c r="U21" s="3"/>
    </row>
    <row r="22" spans="1:21" s="4" customFormat="1" ht="14.5" x14ac:dyDescent="0.35">
      <c r="A22" s="5"/>
      <c r="B22" s="497"/>
      <c r="C22" s="497"/>
      <c r="D22" s="496"/>
      <c r="E22" s="122"/>
      <c r="F22" s="195"/>
      <c r="G22" s="196"/>
      <c r="H22" s="5"/>
      <c r="I22" s="196"/>
      <c r="J22" s="5"/>
      <c r="K22" s="196"/>
      <c r="L22" s="5"/>
      <c r="M22" s="196"/>
      <c r="N22" s="496"/>
      <c r="O22" s="196"/>
      <c r="P22" s="197"/>
      <c r="Q22" s="387" t="s">
        <v>116</v>
      </c>
      <c r="R22" s="5"/>
      <c r="U22" s="3"/>
    </row>
    <row r="23" spans="1:21" s="4" customFormat="1" ht="14.5" x14ac:dyDescent="0.35">
      <c r="A23" s="5"/>
      <c r="B23" s="263"/>
      <c r="C23" s="498"/>
      <c r="D23" s="499"/>
      <c r="E23" s="122"/>
      <c r="F23" s="195"/>
      <c r="G23" s="196"/>
      <c r="H23" s="5"/>
      <c r="I23" s="5"/>
      <c r="J23" s="5"/>
      <c r="K23" s="5"/>
      <c r="L23" s="196"/>
      <c r="M23" s="196"/>
      <c r="N23" s="500"/>
      <c r="O23" s="196"/>
      <c r="P23" s="197"/>
      <c r="Q23" s="387" t="s">
        <v>117</v>
      </c>
      <c r="R23" s="5"/>
      <c r="U23" s="3"/>
    </row>
    <row r="24" spans="1:21" s="4" customFormat="1" ht="14.5" x14ac:dyDescent="0.35">
      <c r="A24" s="5"/>
      <c r="B24" s="208"/>
      <c r="C24" s="5"/>
      <c r="D24" s="194"/>
      <c r="E24" s="122"/>
      <c r="F24" s="195"/>
      <c r="G24" s="196"/>
      <c r="H24" s="5"/>
      <c r="I24" s="5"/>
      <c r="J24" s="197"/>
      <c r="K24" s="196"/>
      <c r="L24" s="196"/>
      <c r="M24" s="196"/>
      <c r="N24" s="196"/>
      <c r="O24" s="196"/>
      <c r="P24" s="197"/>
      <c r="Q24" s="387"/>
      <c r="R24" s="5"/>
      <c r="U24" s="3"/>
    </row>
    <row r="25" spans="1:21" s="4" customFormat="1" ht="14.5" x14ac:dyDescent="0.35">
      <c r="A25" s="5"/>
      <c r="B25" s="494"/>
      <c r="C25" s="5"/>
      <c r="D25" s="194"/>
      <c r="E25" s="122"/>
      <c r="F25" s="195"/>
      <c r="G25" s="196"/>
      <c r="H25" s="5"/>
      <c r="I25" s="5"/>
      <c r="J25" s="197"/>
      <c r="K25" s="196"/>
      <c r="L25" s="196"/>
      <c r="M25" s="196"/>
      <c r="N25" s="196"/>
      <c r="O25" s="196"/>
      <c r="P25" s="197"/>
      <c r="Q25" s="387" t="s">
        <v>118</v>
      </c>
      <c r="R25" s="5"/>
      <c r="U25" s="3"/>
    </row>
    <row r="26" spans="1:21" s="4" customFormat="1" ht="14.5" x14ac:dyDescent="0.35">
      <c r="A26" s="5"/>
      <c r="B26" s="494"/>
      <c r="C26" s="5"/>
      <c r="D26" s="194"/>
      <c r="E26" s="122"/>
      <c r="F26" s="195"/>
      <c r="G26" s="196"/>
      <c r="H26" s="5"/>
      <c r="I26" s="5"/>
      <c r="J26" s="197"/>
      <c r="K26" s="196"/>
      <c r="L26" s="196"/>
      <c r="M26" s="196"/>
      <c r="N26" s="196"/>
      <c r="O26" s="196"/>
      <c r="P26" s="197"/>
      <c r="Q26" s="387" t="s">
        <v>119</v>
      </c>
      <c r="R26" s="5"/>
      <c r="U26" s="3"/>
    </row>
    <row r="27" spans="1:21" s="4" customFormat="1" ht="14.5" x14ac:dyDescent="0.35">
      <c r="A27" s="5"/>
      <c r="B27" s="494"/>
      <c r="C27" s="5"/>
      <c r="D27" s="194"/>
      <c r="E27" s="122"/>
      <c r="F27" s="195"/>
      <c r="G27" s="196"/>
      <c r="H27" s="5"/>
      <c r="I27" s="5"/>
      <c r="J27" s="197"/>
      <c r="K27" s="196"/>
      <c r="L27" s="196"/>
      <c r="M27" s="196"/>
      <c r="N27" s="196"/>
      <c r="O27" s="196"/>
      <c r="P27" s="197"/>
      <c r="Q27" s="387" t="s">
        <v>120</v>
      </c>
      <c r="R27" s="5"/>
      <c r="U27" s="3"/>
    </row>
    <row r="28" spans="1:21" s="4" customFormat="1" ht="14.5" x14ac:dyDescent="0.35">
      <c r="A28" s="5"/>
      <c r="B28" s="496"/>
      <c r="C28" s="194"/>
      <c r="D28" s="194"/>
      <c r="E28" s="122"/>
      <c r="F28" s="195"/>
      <c r="G28" s="196"/>
      <c r="H28" s="5"/>
      <c r="I28" s="5"/>
      <c r="J28" s="197"/>
      <c r="K28" s="196"/>
      <c r="L28" s="196"/>
      <c r="M28" s="196"/>
      <c r="N28" s="196"/>
      <c r="O28" s="196"/>
      <c r="P28" s="197"/>
      <c r="Q28" s="387" t="s">
        <v>121</v>
      </c>
      <c r="R28" s="5"/>
      <c r="U28" s="3"/>
    </row>
    <row r="29" spans="1:21" s="4" customFormat="1" ht="14.5" x14ac:dyDescent="0.35">
      <c r="A29" s="5"/>
      <c r="B29" s="497"/>
      <c r="C29" s="497"/>
      <c r="D29" s="496"/>
      <c r="E29" s="122"/>
      <c r="F29" s="195"/>
      <c r="G29" s="196"/>
      <c r="H29" s="5"/>
      <c r="I29" s="196"/>
      <c r="J29" s="5"/>
      <c r="K29" s="196"/>
      <c r="L29" s="5"/>
      <c r="M29" s="196"/>
      <c r="N29" s="496"/>
      <c r="O29" s="196"/>
      <c r="P29" s="197"/>
      <c r="Q29" s="387" t="s">
        <v>122</v>
      </c>
      <c r="R29" s="5"/>
      <c r="U29" s="3"/>
    </row>
    <row r="30" spans="1:21" s="4" customFormat="1" ht="14.5" x14ac:dyDescent="0.35">
      <c r="A30" s="5"/>
      <c r="B30" s="263"/>
      <c r="C30" s="498"/>
      <c r="D30" s="499"/>
      <c r="E30" s="122"/>
      <c r="F30" s="195"/>
      <c r="G30" s="196"/>
      <c r="H30" s="5"/>
      <c r="I30" s="5"/>
      <c r="J30" s="5"/>
      <c r="K30" s="5"/>
      <c r="L30" s="196"/>
      <c r="M30" s="196"/>
      <c r="N30" s="500"/>
      <c r="O30" s="196"/>
      <c r="P30" s="197"/>
      <c r="Q30" s="387" t="s">
        <v>123</v>
      </c>
      <c r="R30" s="5"/>
      <c r="U30" s="3"/>
    </row>
    <row r="31" spans="1:21" s="4" customFormat="1" ht="14.5" x14ac:dyDescent="0.35">
      <c r="A31" s="5"/>
      <c r="B31" s="208"/>
      <c r="C31" s="5"/>
      <c r="D31" s="194"/>
      <c r="E31" s="122"/>
      <c r="F31" s="195"/>
      <c r="G31" s="196"/>
      <c r="H31" s="5"/>
      <c r="I31" s="5"/>
      <c r="J31" s="197"/>
      <c r="K31" s="196"/>
      <c r="L31" s="196"/>
      <c r="M31" s="196"/>
      <c r="N31" s="196"/>
      <c r="O31" s="196"/>
      <c r="P31" s="197"/>
      <c r="Q31" s="387" t="s">
        <v>124</v>
      </c>
      <c r="R31" s="5"/>
      <c r="U31" s="3"/>
    </row>
    <row r="32" spans="1:21" s="4" customFormat="1" ht="14.5" x14ac:dyDescent="0.35">
      <c r="A32" s="5"/>
      <c r="B32" s="494"/>
      <c r="C32" s="5"/>
      <c r="D32" s="194"/>
      <c r="E32" s="122"/>
      <c r="F32" s="195"/>
      <c r="G32" s="196"/>
      <c r="H32" s="5"/>
      <c r="I32" s="5"/>
      <c r="J32" s="197"/>
      <c r="K32" s="196"/>
      <c r="L32" s="196"/>
      <c r="M32" s="196"/>
      <c r="N32" s="196"/>
      <c r="O32" s="196"/>
      <c r="P32" s="197"/>
      <c r="Q32" s="387" t="s">
        <v>110</v>
      </c>
      <c r="R32" s="5"/>
      <c r="U32" s="3"/>
    </row>
    <row r="33" spans="1:21" s="4" customFormat="1" ht="14.5" x14ac:dyDescent="0.35">
      <c r="A33" s="5"/>
      <c r="B33" s="499"/>
      <c r="C33" s="5"/>
      <c r="D33" s="194"/>
      <c r="E33" s="122"/>
      <c r="F33" s="195"/>
      <c r="G33" s="196"/>
      <c r="H33" s="5"/>
      <c r="I33" s="5"/>
      <c r="J33" s="197"/>
      <c r="K33" s="196"/>
      <c r="L33" s="196"/>
      <c r="M33" s="196"/>
      <c r="N33" s="196"/>
      <c r="O33" s="196"/>
      <c r="P33" s="197"/>
      <c r="Q33" s="387" t="s">
        <v>125</v>
      </c>
      <c r="R33" s="5"/>
      <c r="U33" s="3"/>
    </row>
    <row r="34" spans="1:21" s="4" customFormat="1" ht="14.5" x14ac:dyDescent="0.35">
      <c r="A34" s="5"/>
      <c r="B34" s="499"/>
      <c r="C34" s="5"/>
      <c r="D34" s="194"/>
      <c r="E34" s="122"/>
      <c r="F34" s="195"/>
      <c r="G34" s="196"/>
      <c r="H34" s="5"/>
      <c r="I34" s="5"/>
      <c r="J34" s="197"/>
      <c r="K34" s="196"/>
      <c r="L34" s="196"/>
      <c r="M34" s="196"/>
      <c r="N34" s="196"/>
      <c r="O34" s="196"/>
      <c r="P34" s="197"/>
      <c r="Q34" s="387" t="s">
        <v>126</v>
      </c>
      <c r="R34" s="5"/>
      <c r="U34" s="3"/>
    </row>
    <row r="35" spans="1:21" s="4" customFormat="1" ht="14.5" x14ac:dyDescent="0.35">
      <c r="A35" s="5"/>
      <c r="B35" s="260"/>
      <c r="C35" s="5"/>
      <c r="D35" s="5"/>
      <c r="E35" s="5"/>
      <c r="F35" s="5"/>
      <c r="G35" s="5"/>
      <c r="H35" s="5"/>
      <c r="I35" s="497"/>
      <c r="J35" s="5"/>
      <c r="K35" s="196"/>
      <c r="L35" s="5"/>
      <c r="M35" s="5"/>
      <c r="N35" s="496"/>
      <c r="O35" s="5"/>
      <c r="P35" s="5"/>
      <c r="Q35" s="386"/>
      <c r="R35" s="5"/>
      <c r="U35" s="3"/>
    </row>
    <row r="36" spans="1:21" s="4" customFormat="1" ht="14.5" x14ac:dyDescent="0.35">
      <c r="A36" s="5"/>
      <c r="B36" s="501"/>
      <c r="C36" s="501"/>
      <c r="D36" s="501"/>
      <c r="E36" s="501"/>
      <c r="F36" s="5"/>
      <c r="G36" s="501"/>
      <c r="H36" s="501"/>
      <c r="I36" s="501"/>
      <c r="J36" s="501"/>
      <c r="K36" s="196"/>
      <c r="L36" s="501"/>
      <c r="M36" s="501"/>
      <c r="N36" s="501"/>
      <c r="O36" s="501"/>
      <c r="P36" s="5"/>
      <c r="Q36" s="386"/>
      <c r="R36" s="5"/>
      <c r="U36" s="3"/>
    </row>
    <row r="37" spans="1:21" s="4" customFormat="1" ht="14.5" x14ac:dyDescent="0.35">
      <c r="A37" s="5"/>
      <c r="B37" s="263"/>
      <c r="C37" s="502"/>
      <c r="D37" s="502"/>
      <c r="E37" s="502"/>
      <c r="F37" s="5"/>
      <c r="G37" s="503"/>
      <c r="H37" s="500"/>
      <c r="I37" s="500"/>
      <c r="J37" s="500"/>
      <c r="K37" s="196"/>
      <c r="L37" s="503"/>
      <c r="M37" s="500"/>
      <c r="N37" s="500"/>
      <c r="O37" s="500"/>
      <c r="P37" s="5"/>
      <c r="Q37" s="386"/>
      <c r="R37" s="5"/>
      <c r="U37" s="3"/>
    </row>
    <row r="38" spans="1:21" s="4" customFormat="1" ht="14.5" x14ac:dyDescent="0.35">
      <c r="A38" s="5"/>
      <c r="B38" s="263"/>
      <c r="C38" s="502"/>
      <c r="D38" s="502"/>
      <c r="E38" s="502"/>
      <c r="F38" s="5"/>
      <c r="G38" s="503"/>
      <c r="H38" s="500"/>
      <c r="I38" s="500"/>
      <c r="J38" s="500"/>
      <c r="K38" s="196"/>
      <c r="L38" s="503"/>
      <c r="M38" s="500"/>
      <c r="N38" s="500"/>
      <c r="O38" s="500"/>
      <c r="P38" s="5"/>
      <c r="Q38" s="386"/>
      <c r="R38" s="5"/>
      <c r="U38" s="3"/>
    </row>
    <row r="39" spans="1:21" s="4" customFormat="1" ht="14.5" x14ac:dyDescent="0.35">
      <c r="A39" s="5"/>
      <c r="B39" s="263"/>
      <c r="C39" s="502"/>
      <c r="D39" s="502"/>
      <c r="E39" s="502"/>
      <c r="F39" s="5"/>
      <c r="G39" s="503"/>
      <c r="H39" s="500"/>
      <c r="I39" s="500"/>
      <c r="J39" s="500"/>
      <c r="K39" s="196"/>
      <c r="L39" s="503"/>
      <c r="M39" s="500"/>
      <c r="N39" s="500"/>
      <c r="O39" s="500"/>
      <c r="P39" s="5"/>
      <c r="Q39" s="386"/>
      <c r="R39" s="5"/>
      <c r="U39" s="3"/>
    </row>
    <row r="40" spans="1:21" s="4" customFormat="1" ht="14.5" x14ac:dyDescent="0.35">
      <c r="A40" s="5"/>
      <c r="B40" s="263"/>
      <c r="C40" s="502"/>
      <c r="D40" s="502"/>
      <c r="E40" s="502"/>
      <c r="F40" s="5"/>
      <c r="G40" s="503"/>
      <c r="H40" s="500"/>
      <c r="I40" s="500"/>
      <c r="J40" s="500"/>
      <c r="K40" s="196"/>
      <c r="L40" s="503"/>
      <c r="M40" s="500"/>
      <c r="N40" s="500"/>
      <c r="O40" s="500"/>
      <c r="P40" s="5"/>
      <c r="Q40" s="386"/>
      <c r="R40" s="5"/>
      <c r="U40" s="3"/>
    </row>
    <row r="41" spans="1:21" s="4" customFormat="1" ht="14.5" x14ac:dyDescent="0.35">
      <c r="A41" s="5"/>
      <c r="B41" s="263"/>
      <c r="C41" s="502"/>
      <c r="D41" s="502"/>
      <c r="E41" s="502"/>
      <c r="F41" s="5"/>
      <c r="G41" s="503"/>
      <c r="H41" s="500"/>
      <c r="I41" s="500"/>
      <c r="J41" s="500"/>
      <c r="K41" s="196"/>
      <c r="L41" s="503"/>
      <c r="M41" s="500"/>
      <c r="N41" s="500"/>
      <c r="O41" s="500"/>
      <c r="P41" s="5"/>
      <c r="Q41" s="386"/>
      <c r="R41" s="5"/>
      <c r="U41" s="3"/>
    </row>
    <row r="42" spans="1:21" s="4" customFormat="1" ht="14.5" x14ac:dyDescent="0.35">
      <c r="A42" s="5"/>
      <c r="B42" s="263"/>
      <c r="C42" s="502"/>
      <c r="D42" s="502"/>
      <c r="E42" s="502"/>
      <c r="F42" s="5"/>
      <c r="G42" s="503"/>
      <c r="H42" s="500"/>
      <c r="I42" s="500"/>
      <c r="J42" s="500"/>
      <c r="K42" s="196"/>
      <c r="L42" s="503"/>
      <c r="M42" s="500"/>
      <c r="N42" s="500"/>
      <c r="O42" s="500"/>
      <c r="P42" s="5"/>
      <c r="Q42" s="386"/>
      <c r="R42" s="5"/>
      <c r="U42" s="3"/>
    </row>
    <row r="43" spans="1:21" s="4" customFormat="1" ht="14.5" x14ac:dyDescent="0.35">
      <c r="A43" s="5"/>
      <c r="B43" s="263"/>
      <c r="C43" s="502"/>
      <c r="D43" s="502"/>
      <c r="E43" s="502"/>
      <c r="F43" s="5"/>
      <c r="G43" s="503"/>
      <c r="H43" s="500"/>
      <c r="I43" s="500"/>
      <c r="J43" s="500"/>
      <c r="K43" s="196"/>
      <c r="L43" s="503"/>
      <c r="M43" s="500"/>
      <c r="N43" s="500"/>
      <c r="O43" s="500"/>
      <c r="P43" s="5"/>
      <c r="Q43" s="386"/>
      <c r="R43" s="5"/>
      <c r="U43" s="3"/>
    </row>
    <row r="44" spans="1:21" s="4" customFormat="1" ht="14.5" x14ac:dyDescent="0.35">
      <c r="A44" s="5"/>
      <c r="B44" s="5"/>
      <c r="C44" s="495"/>
      <c r="D44" s="495"/>
      <c r="E44" s="495"/>
      <c r="F44" s="5"/>
      <c r="G44" s="5"/>
      <c r="H44" s="504"/>
      <c r="I44" s="504"/>
      <c r="J44" s="504"/>
      <c r="K44" s="196"/>
      <c r="L44" s="5"/>
      <c r="M44" s="504"/>
      <c r="N44" s="504"/>
      <c r="O44" s="504"/>
      <c r="P44" s="5"/>
      <c r="Q44" s="386"/>
      <c r="R44" s="5"/>
      <c r="U44" s="3"/>
    </row>
    <row r="45" spans="1:21" s="4" customFormat="1" ht="14.5" x14ac:dyDescent="0.3">
      <c r="A45" s="5"/>
      <c r="B45" s="505"/>
      <c r="C45" s="5"/>
      <c r="D45" s="5"/>
      <c r="E45" s="5"/>
      <c r="F45" s="5"/>
      <c r="G45" s="5"/>
      <c r="H45" s="5"/>
      <c r="I45" s="5"/>
      <c r="J45" s="5"/>
      <c r="K45" s="196"/>
      <c r="L45" s="5"/>
      <c r="M45" s="5"/>
      <c r="N45" s="5"/>
      <c r="O45" s="5"/>
      <c r="P45" s="5"/>
      <c r="Q45" s="386"/>
      <c r="R45" s="5"/>
      <c r="U45" s="3"/>
    </row>
    <row r="46" spans="1:21" s="4" customFormat="1" ht="14.5" x14ac:dyDescent="0.35">
      <c r="A46" s="5"/>
      <c r="B4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388"/>
      <c r="R46" s="5"/>
      <c r="U46" s="3"/>
    </row>
    <row r="47" spans="1:21" s="4" customFormat="1" ht="14.5" x14ac:dyDescent="0.35">
      <c r="A47" s="5"/>
      <c r="B4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U47" s="3"/>
    </row>
    <row r="48" spans="1:21" x14ac:dyDescent="0.25">
      <c r="A48" s="206"/>
      <c r="B48" s="206"/>
      <c r="C48" s="300"/>
      <c r="D48" s="300"/>
      <c r="E48" s="300"/>
      <c r="F48" s="300"/>
      <c r="G48" s="300"/>
      <c r="H48" s="300"/>
      <c r="I48" s="206"/>
      <c r="J48" s="206"/>
      <c r="K48" s="206"/>
      <c r="L48" s="206"/>
      <c r="M48" s="206"/>
      <c r="N48" s="206"/>
      <c r="O48" s="206"/>
      <c r="P48" s="206"/>
      <c r="Q48" s="206"/>
      <c r="R48" s="206"/>
    </row>
  </sheetData>
  <sheetProtection algorithmName="SHA-512" hashValue="PuTdVgv50np5RCWpJKrxCbyFOFupe1dm9Jz9DcZ/0PDb1w4SjTKZH2rgMKSQAvq2YHJKWbr8dACJDmFU4fGidg==" saltValue="q3a1dsiHnGe6DPXZmydSNg==" spinCount="100000" sheet="1" objects="1" scenarios="1"/>
  <protectedRanges>
    <protectedRange sqref="B37:E43 G37:G43 L37:L43" name="Range1"/>
  </protectedRange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47"/>
  <sheetViews>
    <sheetView showGridLines="0" zoomScale="80" zoomScaleNormal="80" zoomScaleSheetLayoutView="80" workbookViewId="0">
      <selection activeCell="B23" sqref="B23"/>
    </sheetView>
  </sheetViews>
  <sheetFormatPr defaultColWidth="8.81640625" defaultRowHeight="14.5" x14ac:dyDescent="0.35"/>
  <cols>
    <col min="1" max="1" width="3.54296875" customWidth="1"/>
    <col min="2" max="2" width="53.81640625" style="1" customWidth="1"/>
    <col min="3" max="3" width="11.54296875" style="1" customWidth="1"/>
    <col min="4" max="8" width="11.54296875" customWidth="1"/>
    <col min="9" max="9" width="44.453125" customWidth="1"/>
    <col min="10" max="10" width="11.54296875" customWidth="1"/>
    <col min="11" max="11" width="1.453125" customWidth="1"/>
  </cols>
  <sheetData>
    <row r="1" spans="2:10" ht="67" customHeight="1" x14ac:dyDescent="0.35">
      <c r="B1" s="160" t="str">
        <f>'Unit costs'!B1</f>
        <v>Vitamin B12 deficiency in over 16s: 
Diagnosis and Management</v>
      </c>
      <c r="C1" s="160"/>
      <c r="D1" s="157"/>
      <c r="E1" s="157"/>
      <c r="F1" s="157"/>
      <c r="G1" s="157"/>
      <c r="H1" s="157"/>
      <c r="I1" s="157"/>
      <c r="J1" s="157"/>
    </row>
    <row r="2" spans="2:10" x14ac:dyDescent="0.35">
      <c r="B2" s="157"/>
      <c r="C2" s="157"/>
      <c r="D2" s="157"/>
      <c r="E2" s="157"/>
      <c r="F2" s="157"/>
      <c r="G2" s="157"/>
      <c r="H2" s="157"/>
      <c r="I2" s="157"/>
      <c r="J2" s="157"/>
    </row>
    <row r="3" spans="2:10" ht="30" customHeight="1" x14ac:dyDescent="0.35">
      <c r="B3" s="342" t="s">
        <v>13</v>
      </c>
      <c r="C3" s="157"/>
      <c r="E3" s="140" t="s">
        <v>103</v>
      </c>
      <c r="F3" s="140" t="s">
        <v>103</v>
      </c>
      <c r="G3" s="140" t="s">
        <v>103</v>
      </c>
      <c r="H3" s="140" t="s">
        <v>103</v>
      </c>
      <c r="I3" s="140" t="s">
        <v>103</v>
      </c>
      <c r="J3" s="157"/>
    </row>
    <row r="4" spans="2:10" x14ac:dyDescent="0.35">
      <c r="B4" s="143" t="s">
        <v>103</v>
      </c>
      <c r="C4" s="143"/>
      <c r="D4" s="146" t="s">
        <v>103</v>
      </c>
      <c r="E4" s="146" t="s">
        <v>103</v>
      </c>
      <c r="F4" s="146" t="s">
        <v>103</v>
      </c>
      <c r="G4" s="146" t="s">
        <v>103</v>
      </c>
      <c r="H4" s="146" t="s">
        <v>103</v>
      </c>
      <c r="I4" s="146" t="s">
        <v>103</v>
      </c>
      <c r="J4" s="157"/>
    </row>
    <row r="5" spans="2:10" x14ac:dyDescent="0.35">
      <c r="B5" s="263"/>
      <c r="C5" s="263"/>
      <c r="G5" s="146"/>
      <c r="H5" s="146"/>
      <c r="I5" s="146" t="s">
        <v>129</v>
      </c>
      <c r="J5" s="157"/>
    </row>
    <row r="6" spans="2:10" ht="29" x14ac:dyDescent="0.35">
      <c r="B6" s="271" t="s">
        <v>946</v>
      </c>
      <c r="C6" s="254" t="s">
        <v>130</v>
      </c>
      <c r="D6" s="181" t="s">
        <v>70</v>
      </c>
      <c r="E6" s="181" t="s">
        <v>71</v>
      </c>
      <c r="F6" s="181" t="s">
        <v>72</v>
      </c>
      <c r="G6" s="181" t="s">
        <v>73</v>
      </c>
      <c r="H6" s="181" t="s">
        <v>74</v>
      </c>
      <c r="J6" s="157"/>
    </row>
    <row r="7" spans="2:10" s="164" customFormat="1" x14ac:dyDescent="0.35">
      <c r="B7" s="183" t="s">
        <v>131</v>
      </c>
      <c r="C7" s="141">
        <f>'Inputs and eligible population'!F37</f>
        <v>44456.85</v>
      </c>
      <c r="D7" s="141">
        <f>'Inputs and eligible population'!G37</f>
        <v>44812.387611634731</v>
      </c>
      <c r="E7" s="141">
        <f>'Inputs and eligible population'!H37</f>
        <v>45170.768586964528</v>
      </c>
      <c r="F7" s="141">
        <f>'Inputs and eligible population'!I37</f>
        <v>45532.015665403836</v>
      </c>
      <c r="G7" s="141">
        <f>'Inputs and eligible population'!J37</f>
        <v>45896.15176822248</v>
      </c>
      <c r="H7" s="141">
        <f>'Inputs and eligible population'!K37</f>
        <v>46263.200000000012</v>
      </c>
      <c r="I7"/>
      <c r="J7" s="157"/>
    </row>
    <row r="8" spans="2:10" ht="14.5" customHeight="1" x14ac:dyDescent="0.35">
      <c r="B8" s="261"/>
      <c r="C8" s="261"/>
      <c r="D8" s="146"/>
      <c r="E8" s="146"/>
      <c r="F8" s="146"/>
      <c r="G8" s="146"/>
      <c r="H8" s="146"/>
      <c r="J8" s="146"/>
    </row>
    <row r="9" spans="2:10" ht="29" x14ac:dyDescent="0.35">
      <c r="B9" s="276" t="s">
        <v>914</v>
      </c>
      <c r="C9" s="254" t="s">
        <v>130</v>
      </c>
      <c r="D9" s="181" t="s">
        <v>70</v>
      </c>
      <c r="E9" s="181" t="s">
        <v>71</v>
      </c>
      <c r="F9" s="181" t="s">
        <v>72</v>
      </c>
      <c r="G9" s="181" t="s">
        <v>73</v>
      </c>
      <c r="H9" s="181" t="s">
        <v>74</v>
      </c>
      <c r="J9" s="146"/>
    </row>
    <row r="10" spans="2:10" x14ac:dyDescent="0.35">
      <c r="B10" s="313" t="s">
        <v>962</v>
      </c>
      <c r="C10" s="141">
        <f>'Inputs and eligible population'!E52*C7</f>
        <v>0</v>
      </c>
      <c r="D10" s="141">
        <f>C7*'Inputs and eligible population'!F52</f>
        <v>0</v>
      </c>
      <c r="E10" s="141">
        <f>E7*'Inputs and eligible population'!G52</f>
        <v>0</v>
      </c>
      <c r="F10" s="141">
        <f>F7*'Inputs and eligible population'!H52</f>
        <v>0</v>
      </c>
      <c r="G10" s="141">
        <f>G7*'Inputs and eligible population'!I52</f>
        <v>0</v>
      </c>
      <c r="H10" s="141">
        <f>H7*'Inputs and eligible population'!J52</f>
        <v>0</v>
      </c>
      <c r="J10" s="146"/>
    </row>
    <row r="11" spans="2:10" x14ac:dyDescent="0.35">
      <c r="B11" s="313" t="s">
        <v>963</v>
      </c>
      <c r="C11" s="141">
        <f>'Inputs and eligible population'!E53*C7</f>
        <v>0</v>
      </c>
      <c r="D11" s="141">
        <f>C7*'Inputs and eligible population'!F53</f>
        <v>0</v>
      </c>
      <c r="E11" s="141">
        <f>E7*'Inputs and eligible population'!G53</f>
        <v>0</v>
      </c>
      <c r="F11" s="141">
        <f>F7*'Inputs and eligible population'!H53</f>
        <v>0</v>
      </c>
      <c r="G11" s="141">
        <f>G7*'Inputs and eligible population'!I53</f>
        <v>0</v>
      </c>
      <c r="H11" s="141">
        <f>H7*'Inputs and eligible population'!J53</f>
        <v>0</v>
      </c>
      <c r="J11" s="146"/>
    </row>
    <row r="12" spans="2:10" x14ac:dyDescent="0.35">
      <c r="B12" s="313" t="s">
        <v>964</v>
      </c>
      <c r="C12" s="141">
        <f>'Inputs and eligible population'!E54*C7</f>
        <v>0</v>
      </c>
      <c r="D12" s="141">
        <f>C7*'Inputs and eligible population'!F54</f>
        <v>0</v>
      </c>
      <c r="E12" s="141">
        <f>E7*'Inputs and eligible population'!G54</f>
        <v>0</v>
      </c>
      <c r="F12" s="141">
        <f>F7*'Inputs and eligible population'!H54</f>
        <v>0</v>
      </c>
      <c r="G12" s="141">
        <f>G7*'Inputs and eligible population'!I54</f>
        <v>0</v>
      </c>
      <c r="H12" s="141">
        <f>H7*'Inputs and eligible population'!J54</f>
        <v>0</v>
      </c>
      <c r="J12" s="146"/>
    </row>
    <row r="13" spans="2:10" x14ac:dyDescent="0.35">
      <c r="B13" s="277"/>
      <c r="C13" s="198">
        <f t="shared" ref="C13:H13" si="0">SUM(C10:C12)</f>
        <v>0</v>
      </c>
      <c r="D13" s="198">
        <f t="shared" si="0"/>
        <v>0</v>
      </c>
      <c r="E13" s="198">
        <f t="shared" si="0"/>
        <v>0</v>
      </c>
      <c r="F13" s="198">
        <f t="shared" si="0"/>
        <v>0</v>
      </c>
      <c r="G13" s="198">
        <f t="shared" si="0"/>
        <v>0</v>
      </c>
      <c r="H13" s="198">
        <f t="shared" si="0"/>
        <v>0</v>
      </c>
      <c r="J13" s="146"/>
    </row>
    <row r="14" spans="2:10" ht="15" thickBot="1" x14ac:dyDescent="0.4">
      <c r="B14" s="451"/>
      <c r="C14" s="451"/>
      <c r="D14" s="452"/>
      <c r="E14" s="452"/>
      <c r="F14" s="452"/>
      <c r="G14" s="452"/>
      <c r="H14" s="452"/>
      <c r="I14" s="453"/>
      <c r="J14" s="146"/>
    </row>
    <row r="15" spans="2:10" x14ac:dyDescent="0.35">
      <c r="B15" s="279"/>
      <c r="C15" s="279"/>
      <c r="D15" s="301"/>
      <c r="E15" s="301"/>
      <c r="F15" s="301"/>
      <c r="G15" s="301"/>
      <c r="H15" s="301"/>
      <c r="I15" s="146"/>
      <c r="J15" s="146"/>
    </row>
    <row r="16" spans="2:10" ht="29" x14ac:dyDescent="0.35">
      <c r="B16" s="272" t="s">
        <v>132</v>
      </c>
      <c r="C16" s="254" t="s">
        <v>130</v>
      </c>
      <c r="D16" s="181" t="s">
        <v>70</v>
      </c>
      <c r="E16" s="181" t="s">
        <v>71</v>
      </c>
      <c r="F16" s="181" t="s">
        <v>72</v>
      </c>
      <c r="G16" s="181" t="s">
        <v>73</v>
      </c>
      <c r="H16" s="181" t="s">
        <v>74</v>
      </c>
      <c r="I16" s="146"/>
      <c r="J16" s="146"/>
    </row>
    <row r="17" spans="1:10" x14ac:dyDescent="0.35">
      <c r="B17" s="447" t="s">
        <v>133</v>
      </c>
      <c r="C17" s="265" t="s">
        <v>134</v>
      </c>
      <c r="D17" s="265" t="s">
        <v>134</v>
      </c>
      <c r="E17" s="265" t="s">
        <v>134</v>
      </c>
      <c r="F17" s="265" t="s">
        <v>134</v>
      </c>
      <c r="G17" s="265" t="s">
        <v>134</v>
      </c>
      <c r="H17" s="265" t="s">
        <v>134</v>
      </c>
      <c r="I17" s="146"/>
      <c r="J17" s="146"/>
    </row>
    <row r="18" spans="1:10" x14ac:dyDescent="0.35">
      <c r="B18" s="279"/>
      <c r="C18" s="353"/>
      <c r="D18" s="353"/>
      <c r="E18" s="353"/>
      <c r="F18" s="353"/>
      <c r="G18" s="353"/>
      <c r="H18" s="353"/>
      <c r="I18" s="146"/>
      <c r="J18" s="146"/>
    </row>
    <row r="19" spans="1:10" x14ac:dyDescent="0.35">
      <c r="B19" s="1" t="s">
        <v>965</v>
      </c>
      <c r="D19" s="301"/>
      <c r="E19" s="301"/>
      <c r="F19" s="301"/>
      <c r="G19" s="301"/>
      <c r="H19" s="301"/>
      <c r="I19" s="509"/>
      <c r="J19" s="146"/>
    </row>
    <row r="20" spans="1:10" x14ac:dyDescent="0.35">
      <c r="D20" s="301"/>
      <c r="E20" s="301"/>
      <c r="F20" s="301"/>
      <c r="G20" s="301"/>
      <c r="H20" s="301"/>
      <c r="I20" s="509"/>
      <c r="J20" s="146"/>
    </row>
    <row r="21" spans="1:10" x14ac:dyDescent="0.35">
      <c r="B21" s="279"/>
      <c r="C21" s="279"/>
      <c r="D21" s="353"/>
      <c r="E21" s="353"/>
      <c r="F21" s="353"/>
      <c r="G21" s="353"/>
      <c r="H21" s="353"/>
      <c r="J21" s="146"/>
    </row>
    <row r="22" spans="1:10" x14ac:dyDescent="0.35">
      <c r="B22" t="s">
        <v>137</v>
      </c>
      <c r="C22" s="279"/>
      <c r="D22" s="353"/>
      <c r="E22" s="353"/>
      <c r="F22" s="353"/>
      <c r="G22" s="353"/>
      <c r="H22" s="353"/>
      <c r="J22" s="146"/>
    </row>
    <row r="23" spans="1:10" x14ac:dyDescent="0.35">
      <c r="B23" s="524" t="s">
        <v>128</v>
      </c>
      <c r="C23" s="279"/>
      <c r="D23" s="353"/>
      <c r="E23" s="353"/>
      <c r="F23" s="353"/>
      <c r="G23" s="353"/>
      <c r="H23" s="353"/>
      <c r="J23" s="146"/>
    </row>
    <row r="24" spans="1:10" x14ac:dyDescent="0.35">
      <c r="B24" s="279"/>
      <c r="C24" s="279"/>
      <c r="D24" s="353"/>
      <c r="E24" s="353"/>
      <c r="F24" s="353"/>
      <c r="G24" s="353"/>
      <c r="H24" s="353"/>
      <c r="J24" s="146"/>
    </row>
    <row r="25" spans="1:10" ht="29" x14ac:dyDescent="0.35">
      <c r="A25" s="353"/>
      <c r="B25" s="272" t="s">
        <v>138</v>
      </c>
      <c r="C25" s="254" t="s">
        <v>130</v>
      </c>
      <c r="D25" s="181" t="s">
        <v>70</v>
      </c>
      <c r="E25" s="181" t="s">
        <v>71</v>
      </c>
      <c r="F25" s="181" t="s">
        <v>72</v>
      </c>
      <c r="G25" s="181" t="s">
        <v>73</v>
      </c>
      <c r="H25" s="181" t="s">
        <v>74</v>
      </c>
      <c r="J25" s="146"/>
    </row>
    <row r="26" spans="1:10" x14ac:dyDescent="0.35">
      <c r="A26" s="353"/>
      <c r="B26" s="295" t="s">
        <v>139</v>
      </c>
      <c r="C26" s="265" t="s">
        <v>134</v>
      </c>
      <c r="D26" s="265" t="s">
        <v>134</v>
      </c>
      <c r="E26" s="265" t="s">
        <v>134</v>
      </c>
      <c r="F26" s="265" t="s">
        <v>134</v>
      </c>
      <c r="G26" s="265" t="s">
        <v>134</v>
      </c>
      <c r="H26" s="265" t="s">
        <v>134</v>
      </c>
      <c r="J26" s="146"/>
    </row>
    <row r="27" spans="1:10" x14ac:dyDescent="0.35">
      <c r="A27" s="353"/>
      <c r="B27" s="278" t="s">
        <v>140</v>
      </c>
      <c r="C27" s="266">
        <f>IF($B$23="national prices",'Capacity (national prices)'!K11,IF($B$23="local prices",'Capacity (local prices)'!K11,0))</f>
        <v>0</v>
      </c>
      <c r="D27" s="266">
        <f>IF($B$23="national prices",'Capacity (national prices)'!L11,IF($B$23="local prices",'Capacity (local prices)'!L11,0))</f>
        <v>0</v>
      </c>
      <c r="E27" s="266">
        <f>IF($B$23="national prices",'Capacity (national prices)'!M11,IF($B$23="local prices",'Capacity (local prices)'!M11,0))</f>
        <v>0</v>
      </c>
      <c r="F27" s="266">
        <f>IF($B$23="national prices",'Capacity (national prices)'!N11,IF($B$23="local prices",'Capacity (local prices)'!N11,0))</f>
        <v>0</v>
      </c>
      <c r="G27" s="266">
        <f>IF($B$23="national prices",'Capacity (national prices)'!O11,IF($B$23="local prices",'Capacity (local prices)'!O11,0))</f>
        <v>0</v>
      </c>
      <c r="H27" s="266">
        <f>IF($B$23="national prices",'Capacity (national prices)'!P11,IF($B$23="local prices",'Capacity (local prices)'!P11,0))</f>
        <v>0</v>
      </c>
      <c r="J27" s="146"/>
    </row>
    <row r="28" spans="1:10" x14ac:dyDescent="0.35">
      <c r="A28" s="353"/>
      <c r="C28" s="81"/>
      <c r="D28" s="209">
        <f>D27-$C$27</f>
        <v>0</v>
      </c>
      <c r="E28" s="209">
        <f>E27-$C$27</f>
        <v>0</v>
      </c>
      <c r="F28" s="209">
        <f>F27-$C$27</f>
        <v>0</v>
      </c>
      <c r="G28" s="209">
        <f>G27-$C$27</f>
        <v>0</v>
      </c>
      <c r="H28" s="209">
        <f>H27-$C$27</f>
        <v>0</v>
      </c>
      <c r="I28" s="369" t="s">
        <v>135</v>
      </c>
      <c r="J28" s="146"/>
    </row>
    <row r="29" spans="1:10" x14ac:dyDescent="0.35">
      <c r="A29" s="353"/>
      <c r="C29" s="91"/>
      <c r="D29" s="209">
        <f>D27-C27</f>
        <v>0</v>
      </c>
      <c r="E29" s="209">
        <f>E27-D27</f>
        <v>0</v>
      </c>
      <c r="F29" s="209">
        <f>F27-E27</f>
        <v>0</v>
      </c>
      <c r="G29" s="209">
        <f>G27-F27</f>
        <v>0</v>
      </c>
      <c r="H29" s="209">
        <f>H27-G27</f>
        <v>0</v>
      </c>
      <c r="I29" s="369" t="s">
        <v>136</v>
      </c>
      <c r="J29" s="146"/>
    </row>
    <row r="30" spans="1:10" x14ac:dyDescent="0.35">
      <c r="A30" s="353"/>
      <c r="B30" s="353"/>
      <c r="C30" s="353"/>
      <c r="D30" s="353"/>
      <c r="E30" s="353"/>
      <c r="F30" s="353"/>
      <c r="G30" s="353"/>
      <c r="H30" s="353"/>
      <c r="J30" s="146"/>
    </row>
    <row r="31" spans="1:10" ht="29" x14ac:dyDescent="0.35">
      <c r="A31" s="353"/>
      <c r="B31" s="272" t="s">
        <v>141</v>
      </c>
      <c r="C31" s="254" t="s">
        <v>130</v>
      </c>
      <c r="D31" s="181" t="s">
        <v>70</v>
      </c>
      <c r="E31" s="181" t="s">
        <v>71</v>
      </c>
      <c r="F31" s="181" t="s">
        <v>72</v>
      </c>
      <c r="G31" s="181" t="s">
        <v>73</v>
      </c>
      <c r="H31" s="181" t="s">
        <v>74</v>
      </c>
      <c r="J31" s="146"/>
    </row>
    <row r="32" spans="1:10" x14ac:dyDescent="0.35">
      <c r="B32" s="295"/>
      <c r="C32" s="265" t="s">
        <v>134</v>
      </c>
      <c r="D32" s="265" t="s">
        <v>134</v>
      </c>
      <c r="E32" s="265" t="s">
        <v>134</v>
      </c>
      <c r="F32" s="265" t="s">
        <v>134</v>
      </c>
      <c r="G32" s="265" t="s">
        <v>134</v>
      </c>
      <c r="H32" s="265" t="s">
        <v>134</v>
      </c>
      <c r="I32" s="146"/>
      <c r="J32" s="146"/>
    </row>
    <row r="33" spans="2:14" x14ac:dyDescent="0.35">
      <c r="B33" s="447" t="s">
        <v>142</v>
      </c>
      <c r="C33" s="466">
        <f>C18+C27</f>
        <v>0</v>
      </c>
      <c r="D33" s="466">
        <f t="shared" ref="D33:H33" si="1">D18+D27</f>
        <v>0</v>
      </c>
      <c r="E33" s="466">
        <f t="shared" si="1"/>
        <v>0</v>
      </c>
      <c r="F33" s="466">
        <f t="shared" si="1"/>
        <v>0</v>
      </c>
      <c r="G33" s="466">
        <f t="shared" si="1"/>
        <v>0</v>
      </c>
      <c r="H33" s="466">
        <f t="shared" si="1"/>
        <v>0</v>
      </c>
      <c r="I33" s="146"/>
      <c r="J33" s="146"/>
    </row>
    <row r="34" spans="2:14" x14ac:dyDescent="0.35">
      <c r="B34" s="446"/>
      <c r="C34" s="448"/>
      <c r="D34" s="449">
        <f>D33-$C$33</f>
        <v>0</v>
      </c>
      <c r="E34" s="449">
        <f t="shared" ref="E34:H34" si="2">E33-$C$33</f>
        <v>0</v>
      </c>
      <c r="F34" s="449">
        <f t="shared" si="2"/>
        <v>0</v>
      </c>
      <c r="G34" s="449">
        <f t="shared" si="2"/>
        <v>0</v>
      </c>
      <c r="H34" s="449">
        <f t="shared" si="2"/>
        <v>0</v>
      </c>
      <c r="I34" s="369" t="s">
        <v>135</v>
      </c>
      <c r="J34" s="146"/>
    </row>
    <row r="35" spans="2:14" x14ac:dyDescent="0.35">
      <c r="B35" s="446"/>
      <c r="C35" s="448"/>
      <c r="D35" s="450">
        <f>D33-C33</f>
        <v>0</v>
      </c>
      <c r="E35" s="450">
        <f>E33-D33</f>
        <v>0</v>
      </c>
      <c r="F35" s="450">
        <f>F33-E33</f>
        <v>0</v>
      </c>
      <c r="G35" s="450">
        <f>G33-F33</f>
        <v>0</v>
      </c>
      <c r="H35" s="450">
        <f>H33-G33</f>
        <v>0</v>
      </c>
      <c r="I35" s="369" t="s">
        <v>136</v>
      </c>
      <c r="J35" s="146"/>
    </row>
    <row r="36" spans="2:14" ht="15" thickBot="1" x14ac:dyDescent="0.4">
      <c r="B36" s="451"/>
      <c r="C36" s="451"/>
      <c r="D36" s="452"/>
      <c r="E36" s="452"/>
      <c r="F36" s="452"/>
      <c r="G36" s="452"/>
      <c r="H36" s="452"/>
      <c r="I36" s="453"/>
      <c r="J36" s="146"/>
    </row>
    <row r="37" spans="2:14" x14ac:dyDescent="0.35">
      <c r="B37" s="279"/>
      <c r="C37" s="279"/>
      <c r="D37" s="301"/>
      <c r="E37" s="301"/>
      <c r="F37" s="301"/>
      <c r="G37" s="301"/>
      <c r="H37" s="301"/>
      <c r="I37" s="146"/>
      <c r="J37" s="146"/>
    </row>
    <row r="38" spans="2:14" x14ac:dyDescent="0.35">
      <c r="B38" s="272" t="s">
        <v>143</v>
      </c>
      <c r="C38" s="428"/>
      <c r="D38" s="181" t="s">
        <v>70</v>
      </c>
      <c r="E38" s="181" t="s">
        <v>71</v>
      </c>
      <c r="F38" s="181" t="s">
        <v>72</v>
      </c>
      <c r="G38" s="181" t="s">
        <v>73</v>
      </c>
      <c r="H38" s="181" t="s">
        <v>74</v>
      </c>
      <c r="I38" s="146"/>
      <c r="J38" s="146"/>
    </row>
    <row r="39" spans="2:14" x14ac:dyDescent="0.35">
      <c r="B39" s="431"/>
      <c r="C39" s="429"/>
      <c r="D39" s="430"/>
      <c r="E39" s="430"/>
      <c r="F39" s="430"/>
      <c r="G39" s="430"/>
      <c r="H39" s="430"/>
      <c r="I39" s="146"/>
      <c r="J39" s="146"/>
    </row>
    <row r="40" spans="2:14" x14ac:dyDescent="0.35">
      <c r="I40" s="146"/>
      <c r="J40" s="146"/>
    </row>
    <row r="41" spans="2:14" x14ac:dyDescent="0.35">
      <c r="B41" s="272" t="s">
        <v>144</v>
      </c>
      <c r="C41" s="273"/>
      <c r="D41" s="268"/>
      <c r="E41" s="268"/>
      <c r="F41" s="268"/>
      <c r="G41" s="268"/>
      <c r="H41" s="269"/>
      <c r="I41" s="146"/>
      <c r="J41" s="146"/>
    </row>
    <row r="42" spans="2:14" x14ac:dyDescent="0.35">
      <c r="B42" s="274" t="s">
        <v>966</v>
      </c>
      <c r="C42" s="275"/>
      <c r="D42" s="341">
        <f>'Capacity (local prices)'!E21</f>
        <v>0</v>
      </c>
      <c r="E42" s="198">
        <f>'Capacity (local prices)'!F21</f>
        <v>0</v>
      </c>
      <c r="F42" s="198">
        <f>'Capacity (local prices)'!G21</f>
        <v>0</v>
      </c>
      <c r="G42" s="198">
        <f>'Capacity (local prices)'!H21</f>
        <v>0</v>
      </c>
      <c r="H42" s="198">
        <f>'Capacity (local prices)'!I21</f>
        <v>0</v>
      </c>
      <c r="I42" s="146"/>
      <c r="J42" s="146"/>
    </row>
    <row r="43" spans="2:14" x14ac:dyDescent="0.35">
      <c r="B43" s="279"/>
      <c r="C43" s="279"/>
      <c r="D43" s="267"/>
      <c r="E43" s="267"/>
      <c r="F43" s="267"/>
      <c r="G43" s="267"/>
      <c r="H43" s="267"/>
      <c r="I43" s="146"/>
      <c r="J43" s="146"/>
    </row>
    <row r="45" spans="2:14" x14ac:dyDescent="0.35">
      <c r="D45" s="525"/>
      <c r="E45" s="526"/>
      <c r="F45" s="526"/>
      <c r="G45" s="526"/>
      <c r="H45" s="526"/>
      <c r="I45" s="526"/>
      <c r="J45" s="526"/>
      <c r="K45" s="526"/>
      <c r="L45" s="526"/>
      <c r="M45" s="526"/>
      <c r="N45" s="526"/>
    </row>
    <row r="46" spans="2:14" x14ac:dyDescent="0.35"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</row>
    <row r="47" spans="2:14" x14ac:dyDescent="0.35">
      <c r="D47" s="525"/>
      <c r="E47" s="526"/>
      <c r="F47" s="526"/>
      <c r="G47" s="526"/>
      <c r="H47" s="526"/>
      <c r="I47" s="526"/>
      <c r="J47" s="526"/>
      <c r="K47" s="526"/>
      <c r="L47" s="526"/>
      <c r="M47" s="526"/>
      <c r="N47" s="526"/>
    </row>
  </sheetData>
  <sheetProtection algorithmName="SHA-512" hashValue="JTJioGrdvP8YTRlWkHLlknSEEZ+hMYWjeOreSzzs1QG5Ni8gUp7/VDqTix7CDZj1eA+VPIe15lZmQdhM1ZQ4fA==" saltValue="J4s7SvGAoAjD0+1MpsPflw==" spinCount="100000" sheet="1" objects="1" scenarios="1"/>
  <mergeCells count="2">
    <mergeCell ref="D45:N46"/>
    <mergeCell ref="D47:N47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topLeftCell="A7" zoomScale="70" zoomScaleNormal="70" workbookViewId="0">
      <selection activeCell="A7" sqref="A7"/>
    </sheetView>
  </sheetViews>
  <sheetFormatPr defaultColWidth="9.1796875" defaultRowHeight="14" x14ac:dyDescent="0.3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0.8164062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 x14ac:dyDescent="0.3">
      <c r="B1" s="9" t="s">
        <v>145</v>
      </c>
      <c r="C1" s="105"/>
      <c r="D1" s="22"/>
      <c r="E1" s="10" t="s">
        <v>146</v>
      </c>
      <c r="F1" s="7"/>
      <c r="G1" s="7"/>
    </row>
    <row r="3" spans="2:106" x14ac:dyDescent="0.3">
      <c r="B3" s="95" t="s">
        <v>147</v>
      </c>
      <c r="C3" s="476"/>
      <c r="D3" s="477"/>
      <c r="E3" s="477"/>
      <c r="F3" s="477"/>
      <c r="G3" s="96"/>
    </row>
    <row r="4" spans="2:106" x14ac:dyDescent="0.3">
      <c r="B4" s="97"/>
      <c r="C4" s="98"/>
      <c r="D4" s="7"/>
      <c r="E4" s="7"/>
      <c r="F4" s="7"/>
      <c r="G4" s="99"/>
      <c r="L4" s="9" t="s">
        <v>148</v>
      </c>
      <c r="M4" s="9" t="s">
        <v>148</v>
      </c>
      <c r="N4" s="9" t="s">
        <v>149</v>
      </c>
      <c r="O4" s="9" t="s">
        <v>149</v>
      </c>
      <c r="P4" s="9" t="s">
        <v>150</v>
      </c>
      <c r="R4" s="185" t="s">
        <v>151</v>
      </c>
      <c r="S4" s="185" t="s">
        <v>104</v>
      </c>
      <c r="T4" s="185" t="s">
        <v>152</v>
      </c>
      <c r="V4" s="185" t="s">
        <v>153</v>
      </c>
    </row>
    <row r="5" spans="2:106" ht="28" x14ac:dyDescent="0.3">
      <c r="B5" s="100" t="s">
        <v>154</v>
      </c>
      <c r="C5" s="98"/>
      <c r="D5" s="7"/>
      <c r="E5" s="7"/>
      <c r="F5" s="7"/>
      <c r="G5" s="99"/>
      <c r="L5" s="16" t="s">
        <v>155</v>
      </c>
      <c r="M5" s="16" t="s">
        <v>156</v>
      </c>
      <c r="N5" s="16" t="s">
        <v>157</v>
      </c>
      <c r="O5" s="16" t="s">
        <v>158</v>
      </c>
      <c r="P5" s="19"/>
      <c r="Q5" s="17"/>
      <c r="R5" s="16" t="s">
        <v>158</v>
      </c>
      <c r="S5" s="154" t="s">
        <v>127</v>
      </c>
      <c r="V5" s="155">
        <v>4</v>
      </c>
    </row>
    <row r="6" spans="2:106" x14ac:dyDescent="0.3">
      <c r="B6" s="100" t="s">
        <v>159</v>
      </c>
      <c r="C6" s="98"/>
      <c r="D6" s="7"/>
      <c r="E6" s="7"/>
      <c r="F6" s="7"/>
      <c r="G6" s="99"/>
      <c r="J6" s="147"/>
      <c r="L6" s="21" t="s">
        <v>160</v>
      </c>
      <c r="M6" s="21" t="s">
        <v>161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5" t="s">
        <v>43</v>
      </c>
      <c r="S6" s="154" t="s">
        <v>128</v>
      </c>
      <c r="V6" s="155">
        <v>5</v>
      </c>
    </row>
    <row r="7" spans="2:106" x14ac:dyDescent="0.3">
      <c r="B7" s="97"/>
      <c r="C7" s="98"/>
      <c r="D7" s="7"/>
      <c r="E7" s="7"/>
      <c r="F7" s="7"/>
      <c r="G7" s="99"/>
      <c r="L7" s="21" t="s">
        <v>39</v>
      </c>
      <c r="M7" s="21" t="s">
        <v>162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5" t="s">
        <v>163</v>
      </c>
      <c r="S7" s="350"/>
      <c r="V7" s="155">
        <v>6</v>
      </c>
    </row>
    <row r="8" spans="2:106" ht="19.5" customHeight="1" x14ac:dyDescent="0.3">
      <c r="B8" s="101" t="s">
        <v>164</v>
      </c>
      <c r="C8" s="102"/>
      <c r="D8" s="103"/>
      <c r="E8" s="103"/>
      <c r="F8" s="103"/>
      <c r="G8" s="104"/>
      <c r="L8" s="21" t="s">
        <v>165</v>
      </c>
      <c r="M8" s="21" t="s">
        <v>166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5">
        <v>7</v>
      </c>
    </row>
    <row r="9" spans="2:106" ht="19.5" customHeight="1" x14ac:dyDescent="0.35">
      <c r="B9" s="14"/>
      <c r="L9" s="21" t="s">
        <v>167</v>
      </c>
      <c r="M9" s="21" t="s">
        <v>168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5" t="s">
        <v>169</v>
      </c>
    </row>
    <row r="10" spans="2:106" ht="14.5" x14ac:dyDescent="0.35">
      <c r="B10" s="14"/>
      <c r="K10" s="24"/>
      <c r="L10" s="21" t="s">
        <v>170</v>
      </c>
      <c r="M10" s="21" t="s">
        <v>171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5" t="s">
        <v>172</v>
      </c>
    </row>
    <row r="11" spans="2:106" x14ac:dyDescent="0.3">
      <c r="B11" s="9" t="s">
        <v>173</v>
      </c>
      <c r="C11" s="24"/>
      <c r="D11" s="24"/>
      <c r="E11" s="24"/>
      <c r="K11" s="24"/>
      <c r="L11" s="121" t="s">
        <v>174</v>
      </c>
      <c r="M11" s="21" t="s">
        <v>175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5" t="s">
        <v>176</v>
      </c>
    </row>
    <row r="12" spans="2:106" ht="43.5" customHeight="1" x14ac:dyDescent="0.3">
      <c r="B12" s="15"/>
      <c r="D12" s="214" t="s">
        <v>177</v>
      </c>
      <c r="E12" s="214" t="s">
        <v>177</v>
      </c>
      <c r="L12" s="21" t="s">
        <v>178</v>
      </c>
      <c r="M12" s="21" t="s">
        <v>179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5" t="s">
        <v>180</v>
      </c>
    </row>
    <row r="13" spans="2:106" s="19" customFormat="1" ht="46" customHeight="1" x14ac:dyDescent="0.3">
      <c r="B13" s="215" t="s">
        <v>40</v>
      </c>
      <c r="C13" s="215" t="s">
        <v>181</v>
      </c>
      <c r="D13" s="26" t="s">
        <v>182</v>
      </c>
      <c r="E13" s="26" t="s">
        <v>183</v>
      </c>
      <c r="F13" s="215" t="s">
        <v>184</v>
      </c>
      <c r="G13" s="11"/>
      <c r="H13" s="11"/>
      <c r="I13" s="11"/>
      <c r="K13" s="11"/>
      <c r="L13" s="21" t="s">
        <v>185</v>
      </c>
      <c r="M13" s="21" t="s">
        <v>186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5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3">
      <c r="B14" s="216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21779298</v>
      </c>
      <c r="E14" s="94">
        <f>IF(OR(D14="", D14="-"), "",VLOOKUP((CONCATENATE($N7," - ",$B14)),$C$23:$GL$550,3,FALSE))</f>
        <v>22677552</v>
      </c>
      <c r="F14" s="20">
        <f>IFERROR(D14+E14, "")</f>
        <v>44456850</v>
      </c>
      <c r="L14" s="21" t="s">
        <v>187</v>
      </c>
      <c r="M14" s="21" t="s">
        <v>188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5" t="s">
        <v>189</v>
      </c>
    </row>
    <row r="15" spans="2:106" x14ac:dyDescent="0.3">
      <c r="B15" s="216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44456850</v>
      </c>
      <c r="L15" s="21"/>
      <c r="M15" s="21"/>
      <c r="N15" s="21"/>
      <c r="O15" s="21"/>
      <c r="P15" s="21"/>
      <c r="V15" s="155" t="s">
        <v>190</v>
      </c>
    </row>
    <row r="16" spans="2:106" x14ac:dyDescent="0.3">
      <c r="B16" s="217" t="s">
        <v>191</v>
      </c>
      <c r="C16" s="218">
        <f>IF(C15&gt;0,C14,C15)</f>
        <v>56550138</v>
      </c>
      <c r="D16" s="218">
        <f>IF(D15&gt;0,D14,D15)</f>
        <v>21779298</v>
      </c>
      <c r="E16" s="218">
        <f>IF(E15&gt;0,E14,E15)</f>
        <v>22677552</v>
      </c>
      <c r="F16" s="218">
        <f>SUM(F15)</f>
        <v>44456850</v>
      </c>
      <c r="L16" s="22"/>
      <c r="M16" s="22"/>
      <c r="P16" s="348">
        <f>COUNTIF(P6:P14, TRUE)</f>
        <v>9</v>
      </c>
    </row>
    <row r="17" spans="1:194" x14ac:dyDescent="0.3">
      <c r="Q17" s="23"/>
      <c r="R17" s="23"/>
    </row>
    <row r="18" spans="1:194" ht="45.65" customHeight="1" x14ac:dyDescent="0.3">
      <c r="B18" s="93"/>
      <c r="C18" s="159"/>
      <c r="D18" s="26" t="s">
        <v>177</v>
      </c>
      <c r="E18" s="26" t="s">
        <v>177</v>
      </c>
      <c r="F18" s="93"/>
      <c r="I18" s="93"/>
      <c r="J18" s="93"/>
      <c r="K18" s="24"/>
      <c r="N18" s="24"/>
    </row>
    <row r="19" spans="1:194" ht="23.15" customHeight="1" x14ac:dyDescent="0.3">
      <c r="D19" s="219">
        <v>2</v>
      </c>
      <c r="E19" s="219">
        <v>3</v>
      </c>
      <c r="F19" s="219">
        <v>4</v>
      </c>
      <c r="G19" s="219">
        <v>5</v>
      </c>
      <c r="H19" s="219">
        <v>6</v>
      </c>
      <c r="K19" s="24"/>
    </row>
    <row r="20" spans="1:194" s="1" customFormat="1" ht="48" customHeight="1" x14ac:dyDescent="0.3">
      <c r="A20" s="137" t="s">
        <v>157</v>
      </c>
      <c r="B20" s="136" t="s">
        <v>192</v>
      </c>
      <c r="C20" s="136" t="s">
        <v>193</v>
      </c>
      <c r="D20" s="85" t="s">
        <v>194</v>
      </c>
      <c r="E20" s="85" t="s">
        <v>194</v>
      </c>
      <c r="F20" s="85" t="s">
        <v>195</v>
      </c>
      <c r="G20" s="85" t="s">
        <v>195</v>
      </c>
      <c r="H20" s="85" t="s">
        <v>195</v>
      </c>
      <c r="I20" s="136" t="s">
        <v>194</v>
      </c>
      <c r="J20" s="136" t="s">
        <v>194</v>
      </c>
      <c r="K20" s="136" t="s">
        <v>196</v>
      </c>
      <c r="L20" s="136" t="s">
        <v>196</v>
      </c>
      <c r="M20" s="138" t="s">
        <v>197</v>
      </c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  <c r="BM20" s="478"/>
      <c r="BN20" s="478"/>
      <c r="BO20" s="478"/>
      <c r="BP20" s="478"/>
      <c r="BQ20" s="478"/>
      <c r="BR20" s="478"/>
      <c r="BS20" s="478"/>
      <c r="BT20" s="478"/>
      <c r="BU20" s="478"/>
      <c r="BV20" s="478"/>
      <c r="BW20" s="478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139"/>
      <c r="CZ20" s="479" t="s">
        <v>198</v>
      </c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79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  <c r="ED20" s="479"/>
      <c r="EE20" s="479"/>
      <c r="EF20" s="479"/>
      <c r="EG20" s="479"/>
      <c r="EH20" s="479"/>
      <c r="EI20" s="479"/>
      <c r="EJ20" s="479"/>
      <c r="EK20" s="479"/>
      <c r="EL20" s="479"/>
      <c r="EM20" s="479"/>
      <c r="EN20" s="479"/>
      <c r="EO20" s="479"/>
      <c r="EP20" s="479"/>
      <c r="EQ20" s="479"/>
      <c r="ER20" s="479"/>
      <c r="ES20" s="479"/>
      <c r="ET20" s="479"/>
      <c r="EU20" s="479"/>
      <c r="EV20" s="479"/>
      <c r="EW20" s="479"/>
      <c r="EX20" s="479"/>
      <c r="EY20" s="479"/>
      <c r="EZ20" s="479"/>
      <c r="FA20" s="479"/>
      <c r="FB20" s="479"/>
      <c r="FC20" s="479"/>
      <c r="FD20" s="479"/>
      <c r="FE20" s="479"/>
      <c r="FF20" s="479"/>
      <c r="FG20" s="479"/>
      <c r="FH20" s="479"/>
      <c r="FI20" s="479"/>
      <c r="FJ20" s="479"/>
      <c r="FK20" s="479"/>
      <c r="FL20" s="479"/>
      <c r="FM20" s="479"/>
      <c r="FN20" s="479"/>
      <c r="FO20" s="479"/>
      <c r="FP20" s="479"/>
      <c r="FQ20" s="479"/>
      <c r="FR20" s="479"/>
      <c r="FS20" s="479"/>
      <c r="FT20" s="479"/>
      <c r="FU20" s="479"/>
      <c r="FV20" s="479"/>
      <c r="FW20" s="479"/>
      <c r="FX20" s="479"/>
      <c r="FY20" s="479"/>
      <c r="FZ20" s="479"/>
      <c r="GA20" s="479"/>
      <c r="GB20" s="479"/>
      <c r="GC20" s="479"/>
      <c r="GD20" s="479"/>
      <c r="GE20" s="479"/>
      <c r="GF20" s="479"/>
      <c r="GG20" s="479"/>
      <c r="GH20" s="479"/>
      <c r="GI20" s="479"/>
      <c r="GJ20" s="479"/>
      <c r="GK20" s="479"/>
      <c r="GL20" s="135"/>
    </row>
    <row r="21" spans="1:194" s="8" customFormat="1" ht="28" x14ac:dyDescent="0.3">
      <c r="A21" s="137"/>
      <c r="B21" s="136"/>
      <c r="C21" s="136"/>
      <c r="D21" s="25" t="s">
        <v>182</v>
      </c>
      <c r="E21" s="26" t="s">
        <v>183</v>
      </c>
      <c r="F21" s="85" t="s">
        <v>199</v>
      </c>
      <c r="G21" s="84" t="s">
        <v>197</v>
      </c>
      <c r="H21" s="84" t="s">
        <v>198</v>
      </c>
      <c r="I21" s="85" t="s">
        <v>197</v>
      </c>
      <c r="J21" s="84" t="s">
        <v>198</v>
      </c>
      <c r="K21" s="85" t="s">
        <v>197</v>
      </c>
      <c r="L21" s="27" t="s">
        <v>198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200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200</v>
      </c>
    </row>
    <row r="22" spans="1:194" s="1" customFormat="1" x14ac:dyDescent="0.3">
      <c r="A22" s="30"/>
      <c r="B22" s="72"/>
      <c r="C22" s="60"/>
      <c r="D22" s="81"/>
      <c r="E22" s="81"/>
      <c r="F22" s="480"/>
      <c r="G22" s="480"/>
      <c r="H22" s="81"/>
      <c r="I22" s="81"/>
      <c r="J22" s="81"/>
      <c r="K22" s="480"/>
      <c r="L22" s="81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  <c r="AV22" s="480"/>
      <c r="AW22" s="480"/>
      <c r="AX22" s="480"/>
      <c r="AY22" s="480"/>
      <c r="AZ22" s="480"/>
      <c r="BA22" s="480"/>
      <c r="BB22" s="480"/>
      <c r="BC22" s="480"/>
      <c r="BD22" s="480"/>
      <c r="BE22" s="480"/>
      <c r="BF22" s="480"/>
      <c r="BG22" s="480"/>
      <c r="BH22" s="480"/>
      <c r="BI22" s="480"/>
      <c r="BJ22" s="480"/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CD22" s="480"/>
      <c r="CE22" s="480"/>
      <c r="CF22" s="480"/>
      <c r="CG22" s="480"/>
      <c r="CH22" s="480"/>
      <c r="CI22" s="480"/>
      <c r="CJ22" s="480"/>
      <c r="CK22" s="480"/>
      <c r="CL22" s="480"/>
      <c r="CM22" s="480"/>
      <c r="CN22" s="480"/>
      <c r="CO22" s="480"/>
      <c r="CP22" s="480"/>
      <c r="CQ22" s="480"/>
      <c r="CR22" s="480"/>
      <c r="CS22" s="480"/>
      <c r="CT22" s="480"/>
      <c r="CU22" s="480"/>
      <c r="CV22" s="480"/>
      <c r="CW22" s="480"/>
      <c r="CX22" s="480"/>
      <c r="CY22" s="81"/>
      <c r="CZ22" s="480"/>
      <c r="DA22" s="480"/>
      <c r="DB22" s="480"/>
      <c r="DC22" s="480"/>
      <c r="DD22" s="480"/>
      <c r="DE22" s="480"/>
      <c r="DF22" s="480"/>
      <c r="DG22" s="480"/>
      <c r="DH22" s="480"/>
      <c r="DI22" s="480"/>
      <c r="DJ22" s="480"/>
      <c r="DK22" s="480"/>
      <c r="DL22" s="480"/>
      <c r="DM22" s="480"/>
      <c r="DN22" s="480"/>
      <c r="DO22" s="480"/>
      <c r="DP22" s="480"/>
      <c r="DQ22" s="480"/>
      <c r="DR22" s="480"/>
      <c r="DS22" s="480"/>
      <c r="DT22" s="480"/>
      <c r="DU22" s="480"/>
      <c r="DV22" s="480"/>
      <c r="DW22" s="480"/>
      <c r="DX22" s="480"/>
      <c r="DY22" s="480"/>
      <c r="DZ22" s="480"/>
      <c r="EA22" s="480"/>
      <c r="EB22" s="480"/>
      <c r="EC22" s="480"/>
      <c r="ED22" s="480"/>
      <c r="EE22" s="480"/>
      <c r="EF22" s="480"/>
      <c r="EG22" s="480"/>
      <c r="EH22" s="480"/>
      <c r="EI22" s="480"/>
      <c r="EJ22" s="480"/>
      <c r="EK22" s="480"/>
      <c r="EL22" s="480"/>
      <c r="EM22" s="480"/>
      <c r="EN22" s="480"/>
      <c r="EO22" s="480"/>
      <c r="EP22" s="480"/>
      <c r="EQ22" s="480"/>
      <c r="ER22" s="480"/>
      <c r="ES22" s="480"/>
      <c r="ET22" s="480"/>
      <c r="EU22" s="480"/>
      <c r="EV22" s="480"/>
      <c r="EW22" s="480"/>
      <c r="EX22" s="480"/>
      <c r="EY22" s="480"/>
      <c r="EZ22" s="480"/>
      <c r="FA22" s="480"/>
      <c r="FB22" s="480"/>
      <c r="FC22" s="480"/>
      <c r="FD22" s="480"/>
      <c r="FE22" s="480"/>
      <c r="FF22" s="480"/>
      <c r="FG22" s="480"/>
      <c r="FH22" s="480"/>
      <c r="FI22" s="480"/>
      <c r="FJ22" s="480"/>
      <c r="FK22" s="480"/>
      <c r="FL22" s="480"/>
      <c r="FM22" s="480"/>
      <c r="FN22" s="480"/>
      <c r="FO22" s="480"/>
      <c r="FP22" s="480"/>
      <c r="FQ22" s="480"/>
      <c r="FR22" s="480"/>
      <c r="FS22" s="480"/>
      <c r="FT22" s="480"/>
      <c r="FU22" s="480"/>
      <c r="FV22" s="480"/>
      <c r="FW22" s="480"/>
      <c r="FX22" s="480"/>
      <c r="FY22" s="480"/>
      <c r="FZ22" s="480"/>
      <c r="GA22" s="480"/>
      <c r="GB22" s="480"/>
      <c r="GC22" s="480"/>
      <c r="GD22" s="480"/>
      <c r="GE22" s="480"/>
      <c r="GF22" s="480"/>
      <c r="GG22" s="480"/>
      <c r="GH22" s="480"/>
      <c r="GI22" s="480"/>
      <c r="GJ22" s="480"/>
      <c r="GK22" s="480"/>
      <c r="GL22" s="81"/>
    </row>
    <row r="23" spans="1:194" s="70" customFormat="1" ht="21.75" customHeight="1" x14ac:dyDescent="0.3">
      <c r="A23" s="65" t="s">
        <v>155</v>
      </c>
      <c r="B23" s="66" t="s">
        <v>155</v>
      </c>
      <c r="C23" s="67" t="str">
        <f>CONCATENATE(A23, " - ", B23)</f>
        <v>Per 100,000 population - Per 100,000 population</v>
      </c>
      <c r="D23" s="69">
        <f>ROUND((SUM(D25:D27)/SUM($F$25:$F$27))*100000,0)</f>
        <v>38510</v>
      </c>
      <c r="E23" s="69">
        <f>(SUM(E25:E27)/SUM($F$25:$F$27))*100000</f>
        <v>40125.031416743463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10959.404941966137</v>
      </c>
      <c r="L23" s="69">
        <f t="shared" si="0"/>
        <v>10405.876248072027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 x14ac:dyDescent="0.3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3">
      <c r="A25" s="74" t="s">
        <v>39</v>
      </c>
      <c r="B25" s="80" t="s">
        <v>41</v>
      </c>
      <c r="C25" s="75" t="s">
        <v>201</v>
      </c>
      <c r="D25" s="77">
        <f t="shared" ref="D25:E27" si="3">I25</f>
        <v>21779298</v>
      </c>
      <c r="E25" s="77">
        <f t="shared" si="3"/>
        <v>22677552</v>
      </c>
      <c r="F25" s="481">
        <f>G25+H25</f>
        <v>56550138</v>
      </c>
      <c r="G25" s="481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482">
        <f>SUM(M25:AD25)</f>
        <v>6203520</v>
      </c>
      <c r="L25" s="77">
        <f>SUM(CZ25:DQ25)</f>
        <v>5889768</v>
      </c>
      <c r="M25" s="481">
        <f t="shared" ref="M25:AR25" si="4">SUM(M29:M134)</f>
        <v>308815</v>
      </c>
      <c r="N25" s="481">
        <f t="shared" si="4"/>
        <v>321378</v>
      </c>
      <c r="O25" s="481">
        <f t="shared" si="4"/>
        <v>333560</v>
      </c>
      <c r="P25" s="481">
        <f t="shared" si="4"/>
        <v>344089</v>
      </c>
      <c r="Q25" s="481">
        <f t="shared" si="4"/>
        <v>354452</v>
      </c>
      <c r="R25" s="481">
        <f t="shared" si="4"/>
        <v>353655</v>
      </c>
      <c r="S25" s="481">
        <f t="shared" si="4"/>
        <v>356004</v>
      </c>
      <c r="T25" s="481">
        <f t="shared" si="4"/>
        <v>363986</v>
      </c>
      <c r="U25" s="481">
        <f t="shared" si="4"/>
        <v>374129</v>
      </c>
      <c r="V25" s="481">
        <f t="shared" si="4"/>
        <v>366587</v>
      </c>
      <c r="W25" s="481">
        <f t="shared" si="4"/>
        <v>360144</v>
      </c>
      <c r="X25" s="481">
        <f t="shared" si="4"/>
        <v>355213</v>
      </c>
      <c r="Y25" s="481">
        <f t="shared" si="4"/>
        <v>358555</v>
      </c>
      <c r="Z25" s="481">
        <f t="shared" si="4"/>
        <v>347682</v>
      </c>
      <c r="AA25" s="481">
        <f t="shared" si="4"/>
        <v>340280</v>
      </c>
      <c r="AB25" s="481">
        <f t="shared" si="4"/>
        <v>327124</v>
      </c>
      <c r="AC25" s="481">
        <f t="shared" si="4"/>
        <v>322370</v>
      </c>
      <c r="AD25" s="481">
        <f t="shared" si="4"/>
        <v>315497</v>
      </c>
      <c r="AE25" s="481">
        <f t="shared" si="4"/>
        <v>312761</v>
      </c>
      <c r="AF25" s="481">
        <f t="shared" si="4"/>
        <v>323700</v>
      </c>
      <c r="AG25" s="481">
        <f t="shared" si="4"/>
        <v>337659</v>
      </c>
      <c r="AH25" s="481">
        <f t="shared" si="4"/>
        <v>350920</v>
      </c>
      <c r="AI25" s="481">
        <f t="shared" si="4"/>
        <v>358420</v>
      </c>
      <c r="AJ25" s="481">
        <f t="shared" si="4"/>
        <v>370801</v>
      </c>
      <c r="AK25" s="481">
        <f t="shared" si="4"/>
        <v>373901</v>
      </c>
      <c r="AL25" s="481">
        <f t="shared" si="4"/>
        <v>371883</v>
      </c>
      <c r="AM25" s="481">
        <f t="shared" si="4"/>
        <v>382502</v>
      </c>
      <c r="AN25" s="481">
        <f t="shared" si="4"/>
        <v>381754</v>
      </c>
      <c r="AO25" s="481">
        <f t="shared" si="4"/>
        <v>388663</v>
      </c>
      <c r="AP25" s="481">
        <f t="shared" si="4"/>
        <v>399614</v>
      </c>
      <c r="AQ25" s="481">
        <f t="shared" si="4"/>
        <v>392851</v>
      </c>
      <c r="AR25" s="481">
        <f t="shared" si="4"/>
        <v>384813</v>
      </c>
      <c r="AS25" s="481">
        <f t="shared" ref="AS25:BX25" si="5">SUM(AS29:AS134)</f>
        <v>385952</v>
      </c>
      <c r="AT25" s="481">
        <f t="shared" si="5"/>
        <v>372700</v>
      </c>
      <c r="AU25" s="481">
        <f t="shared" si="5"/>
        <v>380096</v>
      </c>
      <c r="AV25" s="481">
        <f t="shared" si="5"/>
        <v>378573</v>
      </c>
      <c r="AW25" s="481">
        <f t="shared" si="5"/>
        <v>367247</v>
      </c>
      <c r="AX25" s="481">
        <f t="shared" si="5"/>
        <v>369196</v>
      </c>
      <c r="AY25" s="481">
        <f t="shared" si="5"/>
        <v>367387</v>
      </c>
      <c r="AZ25" s="481">
        <f t="shared" si="5"/>
        <v>370566</v>
      </c>
      <c r="BA25" s="481">
        <f t="shared" si="5"/>
        <v>371661</v>
      </c>
      <c r="BB25" s="481">
        <f t="shared" si="5"/>
        <v>358524</v>
      </c>
      <c r="BC25" s="481">
        <f t="shared" si="5"/>
        <v>335609</v>
      </c>
      <c r="BD25" s="481">
        <f t="shared" si="5"/>
        <v>329766</v>
      </c>
      <c r="BE25" s="481">
        <f t="shared" si="5"/>
        <v>334708</v>
      </c>
      <c r="BF25" s="481">
        <f t="shared" si="5"/>
        <v>340715</v>
      </c>
      <c r="BG25" s="481">
        <f t="shared" si="5"/>
        <v>345236</v>
      </c>
      <c r="BH25" s="481">
        <f t="shared" si="5"/>
        <v>359601</v>
      </c>
      <c r="BI25" s="481">
        <f t="shared" si="5"/>
        <v>374360</v>
      </c>
      <c r="BJ25" s="481">
        <f t="shared" si="5"/>
        <v>383296</v>
      </c>
      <c r="BK25" s="481">
        <f t="shared" si="5"/>
        <v>374154</v>
      </c>
      <c r="BL25" s="481">
        <f t="shared" si="5"/>
        <v>382152</v>
      </c>
      <c r="BM25" s="481">
        <f t="shared" si="5"/>
        <v>381638</v>
      </c>
      <c r="BN25" s="481">
        <f t="shared" si="5"/>
        <v>388278</v>
      </c>
      <c r="BO25" s="481">
        <f t="shared" si="5"/>
        <v>385096</v>
      </c>
      <c r="BP25" s="481">
        <f t="shared" si="5"/>
        <v>386043</v>
      </c>
      <c r="BQ25" s="481">
        <f t="shared" si="5"/>
        <v>381939</v>
      </c>
      <c r="BR25" s="481">
        <f t="shared" si="5"/>
        <v>372235</v>
      </c>
      <c r="BS25" s="481">
        <f t="shared" si="5"/>
        <v>363185</v>
      </c>
      <c r="BT25" s="481">
        <f t="shared" si="5"/>
        <v>349191</v>
      </c>
      <c r="BU25" s="481">
        <f t="shared" si="5"/>
        <v>333011</v>
      </c>
      <c r="BV25" s="481">
        <f t="shared" si="5"/>
        <v>324227</v>
      </c>
      <c r="BW25" s="481">
        <f t="shared" si="5"/>
        <v>316683</v>
      </c>
      <c r="BX25" s="481">
        <f t="shared" si="5"/>
        <v>303232</v>
      </c>
      <c r="BY25" s="481">
        <f t="shared" ref="BY25:DD25" si="6">SUM(BY29:BY134)</f>
        <v>291336</v>
      </c>
      <c r="BZ25" s="481">
        <f t="shared" si="6"/>
        <v>278378</v>
      </c>
      <c r="CA25" s="481">
        <f t="shared" si="6"/>
        <v>276173</v>
      </c>
      <c r="CB25" s="481">
        <f t="shared" si="6"/>
        <v>271510</v>
      </c>
      <c r="CC25" s="481">
        <f t="shared" si="6"/>
        <v>260801</v>
      </c>
      <c r="CD25" s="481">
        <f t="shared" si="6"/>
        <v>260852</v>
      </c>
      <c r="CE25" s="481">
        <f t="shared" si="6"/>
        <v>263006</v>
      </c>
      <c r="CF25" s="481">
        <f t="shared" si="6"/>
        <v>268821</v>
      </c>
      <c r="CG25" s="481">
        <f t="shared" si="6"/>
        <v>280766</v>
      </c>
      <c r="CH25" s="481">
        <f t="shared" si="6"/>
        <v>302439</v>
      </c>
      <c r="CI25" s="481">
        <f t="shared" si="6"/>
        <v>228895</v>
      </c>
      <c r="CJ25" s="481">
        <f t="shared" si="6"/>
        <v>217830</v>
      </c>
      <c r="CK25" s="481">
        <f t="shared" si="6"/>
        <v>213013</v>
      </c>
      <c r="CL25" s="481">
        <f t="shared" si="6"/>
        <v>192013</v>
      </c>
      <c r="CM25" s="481">
        <f t="shared" si="6"/>
        <v>166567</v>
      </c>
      <c r="CN25" s="481">
        <f t="shared" si="6"/>
        <v>144651</v>
      </c>
      <c r="CO25" s="481">
        <f t="shared" si="6"/>
        <v>146189</v>
      </c>
      <c r="CP25" s="481">
        <f t="shared" si="6"/>
        <v>139908</v>
      </c>
      <c r="CQ25" s="481">
        <f t="shared" si="6"/>
        <v>130442</v>
      </c>
      <c r="CR25" s="481">
        <f t="shared" si="6"/>
        <v>118033</v>
      </c>
      <c r="CS25" s="481">
        <f t="shared" si="6"/>
        <v>105446</v>
      </c>
      <c r="CT25" s="481">
        <f t="shared" si="6"/>
        <v>93860</v>
      </c>
      <c r="CU25" s="481">
        <f t="shared" si="6"/>
        <v>80158</v>
      </c>
      <c r="CV25" s="481">
        <f t="shared" si="6"/>
        <v>69745</v>
      </c>
      <c r="CW25" s="481">
        <f t="shared" si="6"/>
        <v>60874</v>
      </c>
      <c r="CX25" s="481">
        <f t="shared" si="6"/>
        <v>51545</v>
      </c>
      <c r="CY25" s="481">
        <f t="shared" si="6"/>
        <v>169548</v>
      </c>
      <c r="CZ25" s="481">
        <f t="shared" si="6"/>
        <v>293098</v>
      </c>
      <c r="DA25" s="481">
        <f t="shared" si="6"/>
        <v>304098</v>
      </c>
      <c r="DB25" s="481">
        <f t="shared" si="6"/>
        <v>316666</v>
      </c>
      <c r="DC25" s="481">
        <f t="shared" si="6"/>
        <v>326927</v>
      </c>
      <c r="DD25" s="481">
        <f t="shared" si="6"/>
        <v>336364</v>
      </c>
      <c r="DE25" s="481">
        <f t="shared" ref="DE25:EJ25" si="7">SUM(DE29:DE134)</f>
        <v>335535</v>
      </c>
      <c r="DF25" s="481">
        <f t="shared" si="7"/>
        <v>338730</v>
      </c>
      <c r="DG25" s="481">
        <f t="shared" si="7"/>
        <v>345954</v>
      </c>
      <c r="DH25" s="481">
        <f t="shared" si="7"/>
        <v>356419</v>
      </c>
      <c r="DI25" s="481">
        <f t="shared" si="7"/>
        <v>348459</v>
      </c>
      <c r="DJ25" s="481">
        <f t="shared" si="7"/>
        <v>342943</v>
      </c>
      <c r="DK25" s="481">
        <f t="shared" si="7"/>
        <v>337660</v>
      </c>
      <c r="DL25" s="481">
        <f t="shared" si="7"/>
        <v>340266</v>
      </c>
      <c r="DM25" s="481">
        <f t="shared" si="7"/>
        <v>329091</v>
      </c>
      <c r="DN25" s="481">
        <f t="shared" si="7"/>
        <v>323745</v>
      </c>
      <c r="DO25" s="481">
        <f t="shared" si="7"/>
        <v>310632</v>
      </c>
      <c r="DP25" s="481">
        <f t="shared" si="7"/>
        <v>305653</v>
      </c>
      <c r="DQ25" s="481">
        <f t="shared" si="7"/>
        <v>297528</v>
      </c>
      <c r="DR25" s="481">
        <f t="shared" si="7"/>
        <v>293850</v>
      </c>
      <c r="DS25" s="481">
        <f t="shared" si="7"/>
        <v>306756</v>
      </c>
      <c r="DT25" s="481">
        <f t="shared" si="7"/>
        <v>315496</v>
      </c>
      <c r="DU25" s="481">
        <f t="shared" si="7"/>
        <v>328567</v>
      </c>
      <c r="DV25" s="481">
        <f t="shared" si="7"/>
        <v>335796</v>
      </c>
      <c r="DW25" s="481">
        <f t="shared" si="7"/>
        <v>349599</v>
      </c>
      <c r="DX25" s="481">
        <f t="shared" si="7"/>
        <v>351363</v>
      </c>
      <c r="DY25" s="481">
        <f t="shared" si="7"/>
        <v>353228</v>
      </c>
      <c r="DZ25" s="481">
        <f t="shared" si="7"/>
        <v>363407</v>
      </c>
      <c r="EA25" s="481">
        <f t="shared" si="7"/>
        <v>365436</v>
      </c>
      <c r="EB25" s="481">
        <f t="shared" si="7"/>
        <v>379850</v>
      </c>
      <c r="EC25" s="481">
        <f t="shared" si="7"/>
        <v>385156</v>
      </c>
      <c r="ED25" s="481">
        <f t="shared" si="7"/>
        <v>379113</v>
      </c>
      <c r="EE25" s="481">
        <f t="shared" si="7"/>
        <v>379925</v>
      </c>
      <c r="EF25" s="481">
        <f t="shared" si="7"/>
        <v>387224</v>
      </c>
      <c r="EG25" s="481">
        <f t="shared" si="7"/>
        <v>381253</v>
      </c>
      <c r="EH25" s="481">
        <f t="shared" si="7"/>
        <v>380725</v>
      </c>
      <c r="EI25" s="481">
        <f t="shared" si="7"/>
        <v>380382</v>
      </c>
      <c r="EJ25" s="481">
        <f t="shared" si="7"/>
        <v>373787</v>
      </c>
      <c r="EK25" s="481">
        <f t="shared" ref="EK25:FP25" si="8">SUM(EK29:EK134)</f>
        <v>376713</v>
      </c>
      <c r="EL25" s="481">
        <f t="shared" si="8"/>
        <v>376427</v>
      </c>
      <c r="EM25" s="481">
        <f t="shared" si="8"/>
        <v>377931</v>
      </c>
      <c r="EN25" s="481">
        <f t="shared" si="8"/>
        <v>378222</v>
      </c>
      <c r="EO25" s="481">
        <f t="shared" si="8"/>
        <v>361624</v>
      </c>
      <c r="EP25" s="481">
        <f t="shared" si="8"/>
        <v>336647</v>
      </c>
      <c r="EQ25" s="481">
        <f t="shared" si="8"/>
        <v>331442</v>
      </c>
      <c r="ER25" s="481">
        <f t="shared" si="8"/>
        <v>338100</v>
      </c>
      <c r="ES25" s="481">
        <f t="shared" si="8"/>
        <v>344586</v>
      </c>
      <c r="ET25" s="481">
        <f t="shared" si="8"/>
        <v>350995</v>
      </c>
      <c r="EU25" s="481">
        <f t="shared" si="8"/>
        <v>365074</v>
      </c>
      <c r="EV25" s="481">
        <f t="shared" si="8"/>
        <v>380075</v>
      </c>
      <c r="EW25" s="481">
        <f t="shared" si="8"/>
        <v>394701</v>
      </c>
      <c r="EX25" s="481">
        <f t="shared" si="8"/>
        <v>384751</v>
      </c>
      <c r="EY25" s="481">
        <f t="shared" si="8"/>
        <v>393563</v>
      </c>
      <c r="EZ25" s="481">
        <f t="shared" si="8"/>
        <v>392445</v>
      </c>
      <c r="FA25" s="481">
        <f t="shared" si="8"/>
        <v>395838</v>
      </c>
      <c r="FB25" s="481">
        <f t="shared" si="8"/>
        <v>397436</v>
      </c>
      <c r="FC25" s="481">
        <f t="shared" si="8"/>
        <v>398256</v>
      </c>
      <c r="FD25" s="481">
        <f t="shared" si="8"/>
        <v>393381</v>
      </c>
      <c r="FE25" s="481">
        <f t="shared" si="8"/>
        <v>383788</v>
      </c>
      <c r="FF25" s="481">
        <f t="shared" si="8"/>
        <v>373754</v>
      </c>
      <c r="FG25" s="481">
        <f t="shared" si="8"/>
        <v>360010</v>
      </c>
      <c r="FH25" s="481">
        <f t="shared" si="8"/>
        <v>344951</v>
      </c>
      <c r="FI25" s="481">
        <f t="shared" si="8"/>
        <v>336192</v>
      </c>
      <c r="FJ25" s="481">
        <f t="shared" si="8"/>
        <v>328213</v>
      </c>
      <c r="FK25" s="481">
        <f t="shared" si="8"/>
        <v>315661</v>
      </c>
      <c r="FL25" s="481">
        <f t="shared" si="8"/>
        <v>303307</v>
      </c>
      <c r="FM25" s="481">
        <f t="shared" si="8"/>
        <v>292765</v>
      </c>
      <c r="FN25" s="481">
        <f t="shared" si="8"/>
        <v>293735</v>
      </c>
      <c r="FO25" s="481">
        <f t="shared" si="8"/>
        <v>288334</v>
      </c>
      <c r="FP25" s="481">
        <f t="shared" si="8"/>
        <v>280496</v>
      </c>
      <c r="FQ25" s="481">
        <f t="shared" ref="FQ25:GL25" si="9">SUM(FQ29:FQ134)</f>
        <v>281256</v>
      </c>
      <c r="FR25" s="481">
        <f t="shared" si="9"/>
        <v>287053</v>
      </c>
      <c r="FS25" s="481">
        <f t="shared" si="9"/>
        <v>291941</v>
      </c>
      <c r="FT25" s="481">
        <f t="shared" si="9"/>
        <v>307142</v>
      </c>
      <c r="FU25" s="481">
        <f t="shared" si="9"/>
        <v>330413</v>
      </c>
      <c r="FV25" s="481">
        <f t="shared" si="9"/>
        <v>253652</v>
      </c>
      <c r="FW25" s="481">
        <f t="shared" si="9"/>
        <v>244025</v>
      </c>
      <c r="FX25" s="481">
        <f t="shared" si="9"/>
        <v>240429</v>
      </c>
      <c r="FY25" s="481">
        <f t="shared" si="9"/>
        <v>221693</v>
      </c>
      <c r="FZ25" s="481">
        <f t="shared" si="9"/>
        <v>195845</v>
      </c>
      <c r="GA25" s="481">
        <f t="shared" si="9"/>
        <v>173926</v>
      </c>
      <c r="GB25" s="481">
        <f t="shared" si="9"/>
        <v>177589</v>
      </c>
      <c r="GC25" s="481">
        <f t="shared" si="9"/>
        <v>173173</v>
      </c>
      <c r="GD25" s="481">
        <f t="shared" si="9"/>
        <v>164396</v>
      </c>
      <c r="GE25" s="481">
        <f t="shared" si="9"/>
        <v>153030</v>
      </c>
      <c r="GF25" s="481">
        <f t="shared" si="9"/>
        <v>140983</v>
      </c>
      <c r="GG25" s="481">
        <f t="shared" si="9"/>
        <v>129198</v>
      </c>
      <c r="GH25" s="481">
        <f t="shared" si="9"/>
        <v>114852</v>
      </c>
      <c r="GI25" s="481">
        <f t="shared" si="9"/>
        <v>104116</v>
      </c>
      <c r="GJ25" s="481">
        <f t="shared" si="9"/>
        <v>95623</v>
      </c>
      <c r="GK25" s="481">
        <f t="shared" si="9"/>
        <v>85372</v>
      </c>
      <c r="GL25" s="481">
        <f t="shared" si="9"/>
        <v>351519</v>
      </c>
    </row>
    <row r="26" spans="1:194" s="8" customFormat="1" x14ac:dyDescent="0.3">
      <c r="A26" s="32" t="s">
        <v>39</v>
      </c>
      <c r="B26" s="78" t="s">
        <v>202</v>
      </c>
      <c r="C26" s="33" t="s">
        <v>203</v>
      </c>
      <c r="D26" s="35">
        <f t="shared" si="3"/>
        <v>1240703</v>
      </c>
      <c r="E26" s="35">
        <f t="shared" si="3"/>
        <v>1299011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34">
        <f>SUM(M26:AD26)</f>
        <v>322821</v>
      </c>
      <c r="L26" s="35">
        <f>SUM(CZ26:DQ26)</f>
        <v>307051</v>
      </c>
      <c r="M26" s="36">
        <f>SUM(M136:M142)</f>
        <v>14985</v>
      </c>
      <c r="N26" s="36">
        <f t="shared" ref="N26:BY26" si="10">SUM(N136:N142)</f>
        <v>15891</v>
      </c>
      <c r="O26" s="36">
        <f t="shared" si="10"/>
        <v>16673</v>
      </c>
      <c r="P26" s="36">
        <f t="shared" si="10"/>
        <v>17145</v>
      </c>
      <c r="Q26" s="36">
        <f t="shared" si="10"/>
        <v>17774</v>
      </c>
      <c r="R26" s="36">
        <f t="shared" si="10"/>
        <v>17958</v>
      </c>
      <c r="S26" s="36">
        <f t="shared" si="10"/>
        <v>18215</v>
      </c>
      <c r="T26" s="36">
        <f t="shared" si="10"/>
        <v>18540</v>
      </c>
      <c r="U26" s="36">
        <f t="shared" si="10"/>
        <v>19144</v>
      </c>
      <c r="V26" s="36">
        <f t="shared" si="10"/>
        <v>19574</v>
      </c>
      <c r="W26" s="36">
        <f t="shared" si="10"/>
        <v>19170</v>
      </c>
      <c r="X26" s="36">
        <f t="shared" si="10"/>
        <v>19058</v>
      </c>
      <c r="Y26" s="36">
        <f t="shared" si="10"/>
        <v>19289</v>
      </c>
      <c r="Z26" s="36">
        <f t="shared" si="10"/>
        <v>18644</v>
      </c>
      <c r="AA26" s="36">
        <f t="shared" si="10"/>
        <v>18458</v>
      </c>
      <c r="AB26" s="36">
        <f t="shared" si="10"/>
        <v>17703</v>
      </c>
      <c r="AC26" s="36">
        <f t="shared" si="10"/>
        <v>17348</v>
      </c>
      <c r="AD26" s="36">
        <f t="shared" si="10"/>
        <v>17252</v>
      </c>
      <c r="AE26" s="36">
        <f t="shared" si="10"/>
        <v>17550</v>
      </c>
      <c r="AF26" s="36">
        <f t="shared" si="10"/>
        <v>20052</v>
      </c>
      <c r="AG26" s="36">
        <f t="shared" si="10"/>
        <v>21203</v>
      </c>
      <c r="AH26" s="36">
        <f t="shared" si="10"/>
        <v>21880</v>
      </c>
      <c r="AI26" s="36">
        <f t="shared" si="10"/>
        <v>22005</v>
      </c>
      <c r="AJ26" s="36">
        <f t="shared" si="10"/>
        <v>21851</v>
      </c>
      <c r="AK26" s="36">
        <f t="shared" si="10"/>
        <v>21516</v>
      </c>
      <c r="AL26" s="36">
        <f t="shared" si="10"/>
        <v>20820</v>
      </c>
      <c r="AM26" s="36">
        <f t="shared" si="10"/>
        <v>22057</v>
      </c>
      <c r="AN26" s="36">
        <f t="shared" si="10"/>
        <v>21171</v>
      </c>
      <c r="AO26" s="36">
        <f t="shared" si="10"/>
        <v>21167</v>
      </c>
      <c r="AP26" s="36">
        <f t="shared" si="10"/>
        <v>21662</v>
      </c>
      <c r="AQ26" s="36">
        <f t="shared" si="10"/>
        <v>20866</v>
      </c>
      <c r="AR26" s="36">
        <f t="shared" si="10"/>
        <v>20228</v>
      </c>
      <c r="AS26" s="36">
        <f t="shared" si="10"/>
        <v>19657</v>
      </c>
      <c r="AT26" s="36">
        <f t="shared" si="10"/>
        <v>18889</v>
      </c>
      <c r="AU26" s="36">
        <f t="shared" si="10"/>
        <v>18939</v>
      </c>
      <c r="AV26" s="36">
        <f t="shared" si="10"/>
        <v>18787</v>
      </c>
      <c r="AW26" s="36">
        <f t="shared" si="10"/>
        <v>18131</v>
      </c>
      <c r="AX26" s="36">
        <f t="shared" si="10"/>
        <v>18270</v>
      </c>
      <c r="AY26" s="36">
        <f t="shared" si="10"/>
        <v>17875</v>
      </c>
      <c r="AZ26" s="36">
        <f t="shared" si="10"/>
        <v>18666</v>
      </c>
      <c r="BA26" s="36">
        <f t="shared" si="10"/>
        <v>18649</v>
      </c>
      <c r="BB26" s="36">
        <f t="shared" si="10"/>
        <v>17784</v>
      </c>
      <c r="BC26" s="36">
        <f t="shared" si="10"/>
        <v>16091</v>
      </c>
      <c r="BD26" s="36">
        <f t="shared" si="10"/>
        <v>16484</v>
      </c>
      <c r="BE26" s="36">
        <f t="shared" si="10"/>
        <v>16282</v>
      </c>
      <c r="BF26" s="36">
        <f t="shared" si="10"/>
        <v>17080</v>
      </c>
      <c r="BG26" s="36">
        <f t="shared" si="10"/>
        <v>17496</v>
      </c>
      <c r="BH26" s="36">
        <f t="shared" si="10"/>
        <v>18568</v>
      </c>
      <c r="BI26" s="36">
        <f t="shared" si="10"/>
        <v>20001</v>
      </c>
      <c r="BJ26" s="36">
        <f t="shared" si="10"/>
        <v>20824</v>
      </c>
      <c r="BK26" s="36">
        <f t="shared" si="10"/>
        <v>20186</v>
      </c>
      <c r="BL26" s="36">
        <f t="shared" si="10"/>
        <v>21236</v>
      </c>
      <c r="BM26" s="36">
        <f t="shared" si="10"/>
        <v>20920</v>
      </c>
      <c r="BN26" s="36">
        <f t="shared" si="10"/>
        <v>21585</v>
      </c>
      <c r="BO26" s="36">
        <f t="shared" si="10"/>
        <v>21511</v>
      </c>
      <c r="BP26" s="36">
        <f t="shared" si="10"/>
        <v>22202</v>
      </c>
      <c r="BQ26" s="36">
        <f t="shared" si="10"/>
        <v>22109</v>
      </c>
      <c r="BR26" s="36">
        <f t="shared" si="10"/>
        <v>21528</v>
      </c>
      <c r="BS26" s="36">
        <f t="shared" si="10"/>
        <v>21614</v>
      </c>
      <c r="BT26" s="36">
        <f t="shared" si="10"/>
        <v>20628</v>
      </c>
      <c r="BU26" s="36">
        <f t="shared" si="10"/>
        <v>19962</v>
      </c>
      <c r="BV26" s="36">
        <f t="shared" si="10"/>
        <v>19722</v>
      </c>
      <c r="BW26" s="36">
        <f t="shared" si="10"/>
        <v>19478</v>
      </c>
      <c r="BX26" s="36">
        <f t="shared" si="10"/>
        <v>18902</v>
      </c>
      <c r="BY26" s="36">
        <f t="shared" si="10"/>
        <v>17851</v>
      </c>
      <c r="BZ26" s="36">
        <f t="shared" ref="BZ26:EK26" si="11">SUM(BZ136:BZ142)</f>
        <v>17548</v>
      </c>
      <c r="CA26" s="36">
        <f t="shared" si="11"/>
        <v>17867</v>
      </c>
      <c r="CB26" s="36">
        <f t="shared" si="11"/>
        <v>17759</v>
      </c>
      <c r="CC26" s="36">
        <f t="shared" si="11"/>
        <v>17159</v>
      </c>
      <c r="CD26" s="36">
        <f t="shared" si="11"/>
        <v>16981</v>
      </c>
      <c r="CE26" s="36">
        <f t="shared" si="11"/>
        <v>17568</v>
      </c>
      <c r="CF26" s="36">
        <f t="shared" si="11"/>
        <v>17945</v>
      </c>
      <c r="CG26" s="36">
        <f t="shared" si="11"/>
        <v>18643</v>
      </c>
      <c r="CH26" s="36">
        <f t="shared" si="11"/>
        <v>19405</v>
      </c>
      <c r="CI26" s="36">
        <f t="shared" si="11"/>
        <v>14426</v>
      </c>
      <c r="CJ26" s="36">
        <f t="shared" si="11"/>
        <v>14084</v>
      </c>
      <c r="CK26" s="36">
        <f t="shared" si="11"/>
        <v>13825</v>
      </c>
      <c r="CL26" s="36">
        <f t="shared" si="11"/>
        <v>12699</v>
      </c>
      <c r="CM26" s="36">
        <f t="shared" si="11"/>
        <v>11161</v>
      </c>
      <c r="CN26" s="36">
        <f t="shared" si="11"/>
        <v>9717</v>
      </c>
      <c r="CO26" s="36">
        <f t="shared" si="11"/>
        <v>9472</v>
      </c>
      <c r="CP26" s="36">
        <f t="shared" si="11"/>
        <v>8924</v>
      </c>
      <c r="CQ26" s="36">
        <f t="shared" si="11"/>
        <v>8177</v>
      </c>
      <c r="CR26" s="36">
        <f t="shared" si="11"/>
        <v>7171</v>
      </c>
      <c r="CS26" s="36">
        <f t="shared" si="11"/>
        <v>6540</v>
      </c>
      <c r="CT26" s="36">
        <f t="shared" si="11"/>
        <v>5788</v>
      </c>
      <c r="CU26" s="36">
        <f t="shared" si="11"/>
        <v>4947</v>
      </c>
      <c r="CV26" s="36">
        <f t="shared" si="11"/>
        <v>4365</v>
      </c>
      <c r="CW26" s="36">
        <f t="shared" si="11"/>
        <v>3609</v>
      </c>
      <c r="CX26" s="36">
        <f t="shared" si="11"/>
        <v>3074</v>
      </c>
      <c r="CY26" s="36">
        <f t="shared" si="11"/>
        <v>9914</v>
      </c>
      <c r="CZ26" s="36">
        <f t="shared" si="11"/>
        <v>14416</v>
      </c>
      <c r="DA26" s="36">
        <f t="shared" si="11"/>
        <v>14946</v>
      </c>
      <c r="DB26" s="36">
        <f t="shared" si="11"/>
        <v>15987</v>
      </c>
      <c r="DC26" s="36">
        <f t="shared" si="11"/>
        <v>16423</v>
      </c>
      <c r="DD26" s="36">
        <f t="shared" si="11"/>
        <v>17101</v>
      </c>
      <c r="DE26" s="36">
        <f t="shared" si="11"/>
        <v>17059</v>
      </c>
      <c r="DF26" s="36">
        <f t="shared" si="11"/>
        <v>17171</v>
      </c>
      <c r="DG26" s="36">
        <f t="shared" si="11"/>
        <v>17634</v>
      </c>
      <c r="DH26" s="36">
        <f t="shared" si="11"/>
        <v>18294</v>
      </c>
      <c r="DI26" s="36">
        <f t="shared" si="11"/>
        <v>18589</v>
      </c>
      <c r="DJ26" s="36">
        <f t="shared" si="11"/>
        <v>18344</v>
      </c>
      <c r="DK26" s="36">
        <f t="shared" si="11"/>
        <v>17894</v>
      </c>
      <c r="DL26" s="36">
        <f t="shared" si="11"/>
        <v>18387</v>
      </c>
      <c r="DM26" s="36">
        <f t="shared" si="11"/>
        <v>17684</v>
      </c>
      <c r="DN26" s="36">
        <f t="shared" si="11"/>
        <v>17509</v>
      </c>
      <c r="DO26" s="36">
        <f t="shared" si="11"/>
        <v>17071</v>
      </c>
      <c r="DP26" s="36">
        <f t="shared" si="11"/>
        <v>16514</v>
      </c>
      <c r="DQ26" s="36">
        <f t="shared" si="11"/>
        <v>16028</v>
      </c>
      <c r="DR26" s="36">
        <f t="shared" si="11"/>
        <v>16192</v>
      </c>
      <c r="DS26" s="36">
        <f t="shared" si="11"/>
        <v>18111</v>
      </c>
      <c r="DT26" s="36">
        <f t="shared" si="11"/>
        <v>19333</v>
      </c>
      <c r="DU26" s="36">
        <f t="shared" si="11"/>
        <v>19865</v>
      </c>
      <c r="DV26" s="36">
        <f t="shared" si="11"/>
        <v>19969</v>
      </c>
      <c r="DW26" s="36">
        <f t="shared" si="11"/>
        <v>19811</v>
      </c>
      <c r="DX26" s="36">
        <f t="shared" si="11"/>
        <v>19124</v>
      </c>
      <c r="DY26" s="36">
        <f t="shared" si="11"/>
        <v>18843</v>
      </c>
      <c r="DZ26" s="36">
        <f t="shared" si="11"/>
        <v>20044</v>
      </c>
      <c r="EA26" s="36">
        <f t="shared" si="11"/>
        <v>20380</v>
      </c>
      <c r="EB26" s="36">
        <f t="shared" si="11"/>
        <v>21069</v>
      </c>
      <c r="EC26" s="36">
        <f t="shared" si="11"/>
        <v>20901</v>
      </c>
      <c r="ED26" s="36">
        <f t="shared" si="11"/>
        <v>20024</v>
      </c>
      <c r="EE26" s="36">
        <f t="shared" si="11"/>
        <v>20148</v>
      </c>
      <c r="EF26" s="36">
        <f t="shared" si="11"/>
        <v>19751</v>
      </c>
      <c r="EG26" s="36">
        <f t="shared" si="11"/>
        <v>19217</v>
      </c>
      <c r="EH26" s="36">
        <f t="shared" si="11"/>
        <v>18953</v>
      </c>
      <c r="EI26" s="36">
        <f t="shared" si="11"/>
        <v>19294</v>
      </c>
      <c r="EJ26" s="36">
        <f t="shared" si="11"/>
        <v>18336</v>
      </c>
      <c r="EK26" s="36">
        <f t="shared" si="11"/>
        <v>18733</v>
      </c>
      <c r="EL26" s="36">
        <f t="shared" ref="EL26:GL26" si="12">SUM(EL136:EL142)</f>
        <v>18580</v>
      </c>
      <c r="EM26" s="36">
        <f t="shared" si="12"/>
        <v>19201</v>
      </c>
      <c r="EN26" s="36">
        <f t="shared" si="12"/>
        <v>19057</v>
      </c>
      <c r="EO26" s="36">
        <f t="shared" si="12"/>
        <v>17873</v>
      </c>
      <c r="EP26" s="36">
        <f t="shared" si="12"/>
        <v>16943</v>
      </c>
      <c r="EQ26" s="36">
        <f t="shared" si="12"/>
        <v>16670</v>
      </c>
      <c r="ER26" s="36">
        <f t="shared" si="12"/>
        <v>17097</v>
      </c>
      <c r="ES26" s="36">
        <f t="shared" si="12"/>
        <v>17588</v>
      </c>
      <c r="ET26" s="36">
        <f t="shared" si="12"/>
        <v>18334</v>
      </c>
      <c r="EU26" s="36">
        <f t="shared" si="12"/>
        <v>19572</v>
      </c>
      <c r="EV26" s="36">
        <f t="shared" si="12"/>
        <v>20819</v>
      </c>
      <c r="EW26" s="36">
        <f t="shared" si="12"/>
        <v>22183</v>
      </c>
      <c r="EX26" s="36">
        <f t="shared" si="12"/>
        <v>21485</v>
      </c>
      <c r="EY26" s="36">
        <f t="shared" si="12"/>
        <v>22395</v>
      </c>
      <c r="EZ26" s="36">
        <f t="shared" si="12"/>
        <v>22218</v>
      </c>
      <c r="FA26" s="36">
        <f t="shared" si="12"/>
        <v>22660</v>
      </c>
      <c r="FB26" s="36">
        <f t="shared" si="12"/>
        <v>22774</v>
      </c>
      <c r="FC26" s="36">
        <f t="shared" si="12"/>
        <v>23461</v>
      </c>
      <c r="FD26" s="36">
        <f t="shared" si="12"/>
        <v>23451</v>
      </c>
      <c r="FE26" s="36">
        <f t="shared" si="12"/>
        <v>22791</v>
      </c>
      <c r="FF26" s="36">
        <f t="shared" si="12"/>
        <v>22462</v>
      </c>
      <c r="FG26" s="36">
        <f t="shared" si="12"/>
        <v>21976</v>
      </c>
      <c r="FH26" s="36">
        <f t="shared" si="12"/>
        <v>21175</v>
      </c>
      <c r="FI26" s="36">
        <f t="shared" si="12"/>
        <v>20867</v>
      </c>
      <c r="FJ26" s="36">
        <f t="shared" si="12"/>
        <v>20542</v>
      </c>
      <c r="FK26" s="36">
        <f t="shared" si="12"/>
        <v>19725</v>
      </c>
      <c r="FL26" s="36">
        <f t="shared" si="12"/>
        <v>19192</v>
      </c>
      <c r="FM26" s="36">
        <f t="shared" si="12"/>
        <v>18415</v>
      </c>
      <c r="FN26" s="36">
        <f t="shared" si="12"/>
        <v>18993</v>
      </c>
      <c r="FO26" s="36">
        <f t="shared" si="12"/>
        <v>18762</v>
      </c>
      <c r="FP26" s="36">
        <f t="shared" si="12"/>
        <v>18115</v>
      </c>
      <c r="FQ26" s="36">
        <f t="shared" si="12"/>
        <v>18356</v>
      </c>
      <c r="FR26" s="36">
        <f t="shared" si="12"/>
        <v>18517</v>
      </c>
      <c r="FS26" s="36">
        <f t="shared" si="12"/>
        <v>18818</v>
      </c>
      <c r="FT26" s="36">
        <f t="shared" si="12"/>
        <v>19771</v>
      </c>
      <c r="FU26" s="36">
        <f t="shared" si="12"/>
        <v>20810</v>
      </c>
      <c r="FV26" s="36">
        <f t="shared" si="12"/>
        <v>15983</v>
      </c>
      <c r="FW26" s="36">
        <f t="shared" si="12"/>
        <v>15564</v>
      </c>
      <c r="FX26" s="36">
        <f t="shared" si="12"/>
        <v>15202</v>
      </c>
      <c r="FY26" s="36">
        <f t="shared" si="12"/>
        <v>14144</v>
      </c>
      <c r="FZ26" s="36">
        <f t="shared" si="12"/>
        <v>12972</v>
      </c>
      <c r="GA26" s="36">
        <f t="shared" si="12"/>
        <v>11655</v>
      </c>
      <c r="GB26" s="36">
        <f t="shared" si="12"/>
        <v>11099</v>
      </c>
      <c r="GC26" s="36">
        <f t="shared" si="12"/>
        <v>10716</v>
      </c>
      <c r="GD26" s="36">
        <f t="shared" si="12"/>
        <v>10208</v>
      </c>
      <c r="GE26" s="36">
        <f t="shared" si="12"/>
        <v>9475</v>
      </c>
      <c r="GF26" s="36">
        <f t="shared" si="12"/>
        <v>8784</v>
      </c>
      <c r="GG26" s="36">
        <f t="shared" si="12"/>
        <v>7896</v>
      </c>
      <c r="GH26" s="36">
        <f t="shared" si="12"/>
        <v>7261</v>
      </c>
      <c r="GI26" s="36">
        <f t="shared" si="12"/>
        <v>6529</v>
      </c>
      <c r="GJ26" s="36">
        <f t="shared" si="12"/>
        <v>5820</v>
      </c>
      <c r="GK26" s="36">
        <f t="shared" si="12"/>
        <v>5111</v>
      </c>
      <c r="GL26" s="36">
        <f t="shared" si="12"/>
        <v>20846</v>
      </c>
    </row>
    <row r="27" spans="1:194" s="8" customFormat="1" x14ac:dyDescent="0.3">
      <c r="A27" s="38" t="s">
        <v>39</v>
      </c>
      <c r="B27" s="79" t="s">
        <v>204</v>
      </c>
      <c r="C27" s="39" t="s">
        <v>205</v>
      </c>
      <c r="D27" s="41">
        <f t="shared" si="3"/>
        <v>707833</v>
      </c>
      <c r="E27" s="41">
        <f t="shared" si="3"/>
        <v>746569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40">
        <f>SUM(M27:AD27)</f>
        <v>226322</v>
      </c>
      <c r="L27" s="41">
        <f>SUM(CZ27:DQ27)</f>
        <v>214786</v>
      </c>
      <c r="M27" s="42">
        <f>SUM(M144:M148)</f>
        <v>11354</v>
      </c>
      <c r="N27" s="42">
        <f t="shared" ref="N27:BY27" si="13">SUM(N144:N148)</f>
        <v>11754</v>
      </c>
      <c r="O27" s="42">
        <f t="shared" si="13"/>
        <v>12036</v>
      </c>
      <c r="P27" s="42">
        <f t="shared" si="13"/>
        <v>12480</v>
      </c>
      <c r="Q27" s="42">
        <f t="shared" si="13"/>
        <v>13045</v>
      </c>
      <c r="R27" s="42">
        <f t="shared" si="13"/>
        <v>12790</v>
      </c>
      <c r="S27" s="42">
        <f t="shared" si="13"/>
        <v>12816</v>
      </c>
      <c r="T27" s="42">
        <f t="shared" si="13"/>
        <v>12931</v>
      </c>
      <c r="U27" s="42">
        <f t="shared" si="13"/>
        <v>13511</v>
      </c>
      <c r="V27" s="42">
        <f t="shared" si="13"/>
        <v>13271</v>
      </c>
      <c r="W27" s="42">
        <f t="shared" si="13"/>
        <v>13178</v>
      </c>
      <c r="X27" s="42">
        <f t="shared" si="13"/>
        <v>13435</v>
      </c>
      <c r="Y27" s="42">
        <f t="shared" si="13"/>
        <v>13426</v>
      </c>
      <c r="Z27" s="42">
        <f t="shared" si="13"/>
        <v>12869</v>
      </c>
      <c r="AA27" s="42">
        <f t="shared" si="13"/>
        <v>12239</v>
      </c>
      <c r="AB27" s="42">
        <f t="shared" si="13"/>
        <v>11951</v>
      </c>
      <c r="AC27" s="42">
        <f t="shared" si="13"/>
        <v>11819</v>
      </c>
      <c r="AD27" s="42">
        <f t="shared" si="13"/>
        <v>11417</v>
      </c>
      <c r="AE27" s="42">
        <f t="shared" si="13"/>
        <v>11420</v>
      </c>
      <c r="AF27" s="42">
        <f t="shared" si="13"/>
        <v>11097</v>
      </c>
      <c r="AG27" s="42">
        <f t="shared" si="13"/>
        <v>11588</v>
      </c>
      <c r="AH27" s="42">
        <f t="shared" si="13"/>
        <v>11795</v>
      </c>
      <c r="AI27" s="42">
        <f t="shared" si="13"/>
        <v>11749</v>
      </c>
      <c r="AJ27" s="42">
        <f t="shared" si="13"/>
        <v>11678</v>
      </c>
      <c r="AK27" s="42">
        <f t="shared" si="13"/>
        <v>11764</v>
      </c>
      <c r="AL27" s="42">
        <f t="shared" si="13"/>
        <v>11782</v>
      </c>
      <c r="AM27" s="42">
        <f t="shared" si="13"/>
        <v>11862</v>
      </c>
      <c r="AN27" s="42">
        <f t="shared" si="13"/>
        <v>11796</v>
      </c>
      <c r="AO27" s="42">
        <f t="shared" si="13"/>
        <v>12409</v>
      </c>
      <c r="AP27" s="42">
        <f t="shared" si="13"/>
        <v>12528</v>
      </c>
      <c r="AQ27" s="42">
        <f t="shared" si="13"/>
        <v>12541</v>
      </c>
      <c r="AR27" s="42">
        <f t="shared" si="13"/>
        <v>12501</v>
      </c>
      <c r="AS27" s="42">
        <f t="shared" si="13"/>
        <v>12559</v>
      </c>
      <c r="AT27" s="42">
        <f t="shared" si="13"/>
        <v>12669</v>
      </c>
      <c r="AU27" s="42">
        <f t="shared" si="13"/>
        <v>12613</v>
      </c>
      <c r="AV27" s="42">
        <f t="shared" si="13"/>
        <v>12436</v>
      </c>
      <c r="AW27" s="42">
        <f t="shared" si="13"/>
        <v>12207</v>
      </c>
      <c r="AX27" s="42">
        <f t="shared" si="13"/>
        <v>11994</v>
      </c>
      <c r="AY27" s="42">
        <f t="shared" si="13"/>
        <v>11891</v>
      </c>
      <c r="AZ27" s="42">
        <f t="shared" si="13"/>
        <v>12230</v>
      </c>
      <c r="BA27" s="42">
        <f t="shared" si="13"/>
        <v>12149</v>
      </c>
      <c r="BB27" s="42">
        <f t="shared" si="13"/>
        <v>11465</v>
      </c>
      <c r="BC27" s="42">
        <f t="shared" si="13"/>
        <v>11121</v>
      </c>
      <c r="BD27" s="42">
        <f t="shared" si="13"/>
        <v>11070</v>
      </c>
      <c r="BE27" s="42">
        <f t="shared" si="13"/>
        <v>11122</v>
      </c>
      <c r="BF27" s="42">
        <f t="shared" si="13"/>
        <v>11330</v>
      </c>
      <c r="BG27" s="42">
        <f t="shared" si="13"/>
        <v>11591</v>
      </c>
      <c r="BH27" s="42">
        <f t="shared" si="13"/>
        <v>12124</v>
      </c>
      <c r="BI27" s="42">
        <f t="shared" si="13"/>
        <v>12362</v>
      </c>
      <c r="BJ27" s="42">
        <f t="shared" si="13"/>
        <v>12437</v>
      </c>
      <c r="BK27" s="42">
        <f t="shared" si="13"/>
        <v>12511</v>
      </c>
      <c r="BL27" s="42">
        <f t="shared" si="13"/>
        <v>12609</v>
      </c>
      <c r="BM27" s="42">
        <f t="shared" si="13"/>
        <v>12978</v>
      </c>
      <c r="BN27" s="42">
        <f t="shared" si="13"/>
        <v>12777</v>
      </c>
      <c r="BO27" s="42">
        <f t="shared" si="13"/>
        <v>12911</v>
      </c>
      <c r="BP27" s="42">
        <f t="shared" si="13"/>
        <v>13022</v>
      </c>
      <c r="BQ27" s="42">
        <f t="shared" si="13"/>
        <v>12821</v>
      </c>
      <c r="BR27" s="42">
        <f t="shared" si="13"/>
        <v>12686</v>
      </c>
      <c r="BS27" s="42">
        <f t="shared" si="13"/>
        <v>12114</v>
      </c>
      <c r="BT27" s="42">
        <f t="shared" si="13"/>
        <v>11952</v>
      </c>
      <c r="BU27" s="42">
        <f t="shared" si="13"/>
        <v>11337</v>
      </c>
      <c r="BV27" s="42">
        <f t="shared" si="13"/>
        <v>11036</v>
      </c>
      <c r="BW27" s="42">
        <f t="shared" si="13"/>
        <v>10817</v>
      </c>
      <c r="BX27" s="42">
        <f t="shared" si="13"/>
        <v>10310</v>
      </c>
      <c r="BY27" s="42">
        <f t="shared" si="13"/>
        <v>9921</v>
      </c>
      <c r="BZ27" s="42">
        <f t="shared" ref="BZ27:EK27" si="14">SUM(BZ144:BZ148)</f>
        <v>9515</v>
      </c>
      <c r="CA27" s="42">
        <f t="shared" si="14"/>
        <v>9380</v>
      </c>
      <c r="CB27" s="42">
        <f t="shared" si="14"/>
        <v>8933</v>
      </c>
      <c r="CC27" s="42">
        <f t="shared" si="14"/>
        <v>8556</v>
      </c>
      <c r="CD27" s="42">
        <f t="shared" si="14"/>
        <v>8478</v>
      </c>
      <c r="CE27" s="42">
        <f t="shared" si="14"/>
        <v>8300</v>
      </c>
      <c r="CF27" s="42">
        <f t="shared" si="14"/>
        <v>8114</v>
      </c>
      <c r="CG27" s="42">
        <f t="shared" si="14"/>
        <v>7896</v>
      </c>
      <c r="CH27" s="42">
        <f t="shared" si="14"/>
        <v>7694</v>
      </c>
      <c r="CI27" s="42">
        <f t="shared" si="14"/>
        <v>7036</v>
      </c>
      <c r="CJ27" s="42">
        <f t="shared" si="14"/>
        <v>6851</v>
      </c>
      <c r="CK27" s="42">
        <f t="shared" si="14"/>
        <v>6637</v>
      </c>
      <c r="CL27" s="42">
        <f t="shared" si="14"/>
        <v>6160</v>
      </c>
      <c r="CM27" s="42">
        <f t="shared" si="14"/>
        <v>5444</v>
      </c>
      <c r="CN27" s="42">
        <f t="shared" si="14"/>
        <v>4630</v>
      </c>
      <c r="CO27" s="42">
        <f t="shared" si="14"/>
        <v>4308</v>
      </c>
      <c r="CP27" s="42">
        <f t="shared" si="14"/>
        <v>4200</v>
      </c>
      <c r="CQ27" s="42">
        <f t="shared" si="14"/>
        <v>3747</v>
      </c>
      <c r="CR27" s="42">
        <f t="shared" si="14"/>
        <v>3421</v>
      </c>
      <c r="CS27" s="42">
        <f t="shared" si="14"/>
        <v>2935</v>
      </c>
      <c r="CT27" s="42">
        <f t="shared" si="14"/>
        <v>2614</v>
      </c>
      <c r="CU27" s="42">
        <f t="shared" si="14"/>
        <v>2218</v>
      </c>
      <c r="CV27" s="42">
        <f t="shared" si="14"/>
        <v>1986</v>
      </c>
      <c r="CW27" s="42">
        <f t="shared" si="14"/>
        <v>1626</v>
      </c>
      <c r="CX27" s="42">
        <f t="shared" si="14"/>
        <v>1376</v>
      </c>
      <c r="CY27" s="42">
        <f t="shared" si="14"/>
        <v>4096</v>
      </c>
      <c r="CZ27" s="42">
        <f t="shared" si="14"/>
        <v>10594</v>
      </c>
      <c r="DA27" s="42">
        <f t="shared" si="14"/>
        <v>11090</v>
      </c>
      <c r="DB27" s="42">
        <f t="shared" si="14"/>
        <v>11487</v>
      </c>
      <c r="DC27" s="42">
        <f t="shared" si="14"/>
        <v>11808</v>
      </c>
      <c r="DD27" s="42">
        <f t="shared" si="14"/>
        <v>12088</v>
      </c>
      <c r="DE27" s="42">
        <f t="shared" si="14"/>
        <v>12167</v>
      </c>
      <c r="DF27" s="42">
        <f t="shared" si="14"/>
        <v>12199</v>
      </c>
      <c r="DG27" s="42">
        <f t="shared" si="14"/>
        <v>12484</v>
      </c>
      <c r="DH27" s="42">
        <f t="shared" si="14"/>
        <v>12837</v>
      </c>
      <c r="DI27" s="42">
        <f t="shared" si="14"/>
        <v>12868</v>
      </c>
      <c r="DJ27" s="42">
        <f t="shared" si="14"/>
        <v>12663</v>
      </c>
      <c r="DK27" s="42">
        <f t="shared" si="14"/>
        <v>12726</v>
      </c>
      <c r="DL27" s="42">
        <f t="shared" si="14"/>
        <v>12791</v>
      </c>
      <c r="DM27" s="42">
        <f t="shared" si="14"/>
        <v>12093</v>
      </c>
      <c r="DN27" s="42">
        <f t="shared" si="14"/>
        <v>11597</v>
      </c>
      <c r="DO27" s="42">
        <f t="shared" si="14"/>
        <v>11238</v>
      </c>
      <c r="DP27" s="42">
        <f t="shared" si="14"/>
        <v>11099</v>
      </c>
      <c r="DQ27" s="42">
        <f t="shared" si="14"/>
        <v>10957</v>
      </c>
      <c r="DR27" s="42">
        <f t="shared" si="14"/>
        <v>10916</v>
      </c>
      <c r="DS27" s="42">
        <f t="shared" si="14"/>
        <v>9954</v>
      </c>
      <c r="DT27" s="42">
        <f t="shared" si="14"/>
        <v>10004</v>
      </c>
      <c r="DU27" s="42">
        <f t="shared" si="14"/>
        <v>10830</v>
      </c>
      <c r="DV27" s="42">
        <f t="shared" si="14"/>
        <v>10751</v>
      </c>
      <c r="DW27" s="42">
        <f t="shared" si="14"/>
        <v>11162</v>
      </c>
      <c r="DX27" s="42">
        <f t="shared" si="14"/>
        <v>11003</v>
      </c>
      <c r="DY27" s="42">
        <f t="shared" si="14"/>
        <v>11076</v>
      </c>
      <c r="DZ27" s="42">
        <f t="shared" si="14"/>
        <v>11590</v>
      </c>
      <c r="EA27" s="42">
        <f t="shared" si="14"/>
        <v>11739</v>
      </c>
      <c r="EB27" s="42">
        <f t="shared" si="14"/>
        <v>12390</v>
      </c>
      <c r="EC27" s="42">
        <f t="shared" si="14"/>
        <v>12647</v>
      </c>
      <c r="ED27" s="42">
        <f t="shared" si="14"/>
        <v>12524</v>
      </c>
      <c r="EE27" s="42">
        <f t="shared" si="14"/>
        <v>12534</v>
      </c>
      <c r="EF27" s="42">
        <f t="shared" si="14"/>
        <v>12764</v>
      </c>
      <c r="EG27" s="42">
        <f t="shared" si="14"/>
        <v>12879</v>
      </c>
      <c r="EH27" s="42">
        <f t="shared" si="14"/>
        <v>12998</v>
      </c>
      <c r="EI27" s="42">
        <f t="shared" si="14"/>
        <v>12743</v>
      </c>
      <c r="EJ27" s="42">
        <f t="shared" si="14"/>
        <v>12735</v>
      </c>
      <c r="EK27" s="42">
        <f t="shared" si="14"/>
        <v>12633</v>
      </c>
      <c r="EL27" s="42">
        <f t="shared" ref="EL27:GL27" si="15">SUM(EL144:EL148)</f>
        <v>12612</v>
      </c>
      <c r="EM27" s="42">
        <f t="shared" si="15"/>
        <v>12871</v>
      </c>
      <c r="EN27" s="42">
        <f t="shared" si="15"/>
        <v>12917</v>
      </c>
      <c r="EO27" s="42">
        <f t="shared" si="15"/>
        <v>12637</v>
      </c>
      <c r="EP27" s="42">
        <f t="shared" si="15"/>
        <v>11897</v>
      </c>
      <c r="EQ27" s="42">
        <f t="shared" si="15"/>
        <v>11796</v>
      </c>
      <c r="ER27" s="42">
        <f t="shared" si="15"/>
        <v>11770</v>
      </c>
      <c r="ES27" s="42">
        <f t="shared" si="15"/>
        <v>11947</v>
      </c>
      <c r="ET27" s="42">
        <f t="shared" si="15"/>
        <v>12307</v>
      </c>
      <c r="EU27" s="42">
        <f t="shared" si="15"/>
        <v>12736</v>
      </c>
      <c r="EV27" s="42">
        <f t="shared" si="15"/>
        <v>12850</v>
      </c>
      <c r="EW27" s="42">
        <f t="shared" si="15"/>
        <v>13255</v>
      </c>
      <c r="EX27" s="42">
        <f t="shared" si="15"/>
        <v>13216</v>
      </c>
      <c r="EY27" s="42">
        <f t="shared" si="15"/>
        <v>13357</v>
      </c>
      <c r="EZ27" s="42">
        <f t="shared" si="15"/>
        <v>13446</v>
      </c>
      <c r="FA27" s="42">
        <f t="shared" si="15"/>
        <v>13444</v>
      </c>
      <c r="FB27" s="42">
        <f t="shared" si="15"/>
        <v>13334</v>
      </c>
      <c r="FC27" s="42">
        <f t="shared" si="15"/>
        <v>13647</v>
      </c>
      <c r="FD27" s="42">
        <f t="shared" si="15"/>
        <v>13329</v>
      </c>
      <c r="FE27" s="42">
        <f t="shared" si="15"/>
        <v>12795</v>
      </c>
      <c r="FF27" s="42">
        <f t="shared" si="15"/>
        <v>12722</v>
      </c>
      <c r="FG27" s="42">
        <f t="shared" si="15"/>
        <v>12415</v>
      </c>
      <c r="FH27" s="42">
        <f t="shared" si="15"/>
        <v>11909</v>
      </c>
      <c r="FI27" s="42">
        <f t="shared" si="15"/>
        <v>11456</v>
      </c>
      <c r="FJ27" s="42">
        <f t="shared" si="15"/>
        <v>11248</v>
      </c>
      <c r="FK27" s="42">
        <f t="shared" si="15"/>
        <v>10789</v>
      </c>
      <c r="FL27" s="42">
        <f t="shared" si="15"/>
        <v>10197</v>
      </c>
      <c r="FM27" s="42">
        <f t="shared" si="15"/>
        <v>9571</v>
      </c>
      <c r="FN27" s="42">
        <f t="shared" si="15"/>
        <v>9332</v>
      </c>
      <c r="FO27" s="42">
        <f t="shared" si="15"/>
        <v>9278</v>
      </c>
      <c r="FP27" s="42">
        <f t="shared" si="15"/>
        <v>8849</v>
      </c>
      <c r="FQ27" s="42">
        <f t="shared" si="15"/>
        <v>8801</v>
      </c>
      <c r="FR27" s="42">
        <f t="shared" si="15"/>
        <v>8831</v>
      </c>
      <c r="FS27" s="42">
        <f t="shared" si="15"/>
        <v>8733</v>
      </c>
      <c r="FT27" s="42">
        <f t="shared" si="15"/>
        <v>8720</v>
      </c>
      <c r="FU27" s="42">
        <f t="shared" si="15"/>
        <v>8740</v>
      </c>
      <c r="FV27" s="42">
        <f t="shared" si="15"/>
        <v>7998</v>
      </c>
      <c r="FW27" s="42">
        <f t="shared" si="15"/>
        <v>7812</v>
      </c>
      <c r="FX27" s="42">
        <f t="shared" si="15"/>
        <v>7581</v>
      </c>
      <c r="FY27" s="42">
        <f t="shared" si="15"/>
        <v>7251</v>
      </c>
      <c r="FZ27" s="42">
        <f t="shared" si="15"/>
        <v>6414</v>
      </c>
      <c r="GA27" s="42">
        <f t="shared" si="15"/>
        <v>5754</v>
      </c>
      <c r="GB27" s="42">
        <f t="shared" si="15"/>
        <v>5411</v>
      </c>
      <c r="GC27" s="42">
        <f t="shared" si="15"/>
        <v>5350</v>
      </c>
      <c r="GD27" s="42">
        <f t="shared" si="15"/>
        <v>4873</v>
      </c>
      <c r="GE27" s="42">
        <f t="shared" si="15"/>
        <v>4684</v>
      </c>
      <c r="GF27" s="42">
        <f t="shared" si="15"/>
        <v>4243</v>
      </c>
      <c r="GG27" s="42">
        <f t="shared" si="15"/>
        <v>3894</v>
      </c>
      <c r="GH27" s="42">
        <f t="shared" si="15"/>
        <v>3406</v>
      </c>
      <c r="GI27" s="42">
        <f t="shared" si="15"/>
        <v>3220</v>
      </c>
      <c r="GJ27" s="42">
        <f t="shared" si="15"/>
        <v>2801</v>
      </c>
      <c r="GK27" s="42">
        <f t="shared" si="15"/>
        <v>2420</v>
      </c>
      <c r="GL27" s="42">
        <f t="shared" si="15"/>
        <v>9831</v>
      </c>
    </row>
    <row r="28" spans="1:194" s="1" customFormat="1" x14ac:dyDescent="0.3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3">
      <c r="A29" s="86" t="s">
        <v>187</v>
      </c>
      <c r="B29" s="148" t="s">
        <v>206</v>
      </c>
      <c r="C29" s="72" t="str">
        <f t="shared" ref="C29:C92" si="16">CONCATENATE(A29," - ",B29)</f>
        <v xml:space="preserve">England – CCGs - Barnsley </v>
      </c>
      <c r="D29" s="61">
        <f>I29</f>
        <v>95946</v>
      </c>
      <c r="E29" s="61">
        <f>J29</f>
        <v>100504</v>
      </c>
      <c r="F29" s="483">
        <f>G29+H29</f>
        <v>248071</v>
      </c>
      <c r="G29" s="483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484">
        <f>SUM(M29:AD29)</f>
        <v>26463</v>
      </c>
      <c r="L29" s="61">
        <f>SUM(CZ29:DQ29)</f>
        <v>25158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 x14ac:dyDescent="0.3">
      <c r="A30" s="90" t="s">
        <v>187</v>
      </c>
      <c r="B30" s="148" t="s">
        <v>207</v>
      </c>
      <c r="C30" s="30" t="str">
        <f t="shared" si="16"/>
        <v xml:space="preserve">England – CCGs - Basildon and Brentwood </v>
      </c>
      <c r="D30" s="51">
        <f>I30</f>
        <v>97411</v>
      </c>
      <c r="E30" s="51">
        <f>J30</f>
        <v>106844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50">
        <f>SUM(M30:AD30)</f>
        <v>31137</v>
      </c>
      <c r="L30" s="51">
        <f>SUM(CZ30:DQ30)</f>
        <v>29408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 x14ac:dyDescent="0.3">
      <c r="A31" s="90" t="s">
        <v>187</v>
      </c>
      <c r="B31" s="148" t="s">
        <v>208</v>
      </c>
      <c r="C31" s="30" t="str">
        <f t="shared" si="16"/>
        <v xml:space="preserve">England – CCGs - Bassetlaw </v>
      </c>
      <c r="D31" s="51">
        <f t="shared" ref="D31:E90" si="17">I31</f>
        <v>46425</v>
      </c>
      <c r="E31" s="51">
        <f t="shared" si="17"/>
        <v>48027</v>
      </c>
      <c r="F31" s="52">
        <f t="shared" ref="F31:F94" si="18">G31+H31</f>
        <v>118280</v>
      </c>
      <c r="G31" s="52">
        <f t="shared" ref="G31:G94" si="19">SUM(M31:CY31)</f>
        <v>58532</v>
      </c>
      <c r="H31" s="53">
        <f t="shared" ref="H31:H94" si="20">SUM(CZ31:GL31)</f>
        <v>59748</v>
      </c>
      <c r="I31" s="53">
        <f t="shared" ref="I31:I94" si="21">SUM(AE31:CY31)</f>
        <v>46425</v>
      </c>
      <c r="J31" s="53">
        <f t="shared" ref="J31:J94" si="22">SUM(DR31:GL31)</f>
        <v>48027</v>
      </c>
      <c r="K31" s="50">
        <f t="shared" ref="K31:K94" si="23">SUM(M31:AD31)</f>
        <v>12107</v>
      </c>
      <c r="L31" s="51">
        <f t="shared" ref="L31:L94" si="24">SUM(CZ31:DQ31)</f>
        <v>11721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 x14ac:dyDescent="0.3">
      <c r="A32" s="90" t="s">
        <v>187</v>
      </c>
      <c r="B32" s="148" t="s">
        <v>209</v>
      </c>
      <c r="C32" s="30" t="str">
        <f t="shared" si="16"/>
        <v xml:space="preserve">England – CCGs - Bath and North East Somerset, Swindon and Wiltshire </v>
      </c>
      <c r="D32" s="51">
        <f t="shared" si="17"/>
        <v>361510</v>
      </c>
      <c r="E32" s="51">
        <f t="shared" si="17"/>
        <v>373112</v>
      </c>
      <c r="F32" s="52">
        <f t="shared" si="18"/>
        <v>929964</v>
      </c>
      <c r="G32" s="52">
        <f t="shared" si="19"/>
        <v>461582</v>
      </c>
      <c r="H32" s="53">
        <f t="shared" si="20"/>
        <v>468382</v>
      </c>
      <c r="I32" s="53">
        <f t="shared" si="21"/>
        <v>361510</v>
      </c>
      <c r="J32" s="53">
        <f t="shared" si="22"/>
        <v>373112</v>
      </c>
      <c r="K32" s="50">
        <f t="shared" si="23"/>
        <v>100072</v>
      </c>
      <c r="L32" s="51">
        <f t="shared" si="24"/>
        <v>95270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 x14ac:dyDescent="0.3">
      <c r="A33" s="90" t="s">
        <v>187</v>
      </c>
      <c r="B33" s="148" t="s">
        <v>210</v>
      </c>
      <c r="C33" s="30" t="str">
        <f t="shared" si="16"/>
        <v xml:space="preserve">England – CCGs - Bedfordshire, Luton and Milton Keynes </v>
      </c>
      <c r="D33" s="51">
        <f t="shared" si="17"/>
        <v>355949</v>
      </c>
      <c r="E33" s="51">
        <f t="shared" si="17"/>
        <v>367983</v>
      </c>
      <c r="F33" s="52">
        <f t="shared" si="18"/>
        <v>959098</v>
      </c>
      <c r="G33" s="52">
        <f t="shared" si="19"/>
        <v>476424</v>
      </c>
      <c r="H33" s="53">
        <f t="shared" si="20"/>
        <v>482674</v>
      </c>
      <c r="I33" s="53">
        <f t="shared" si="21"/>
        <v>355949</v>
      </c>
      <c r="J33" s="53">
        <f t="shared" si="22"/>
        <v>367983</v>
      </c>
      <c r="K33" s="50">
        <f t="shared" si="23"/>
        <v>120475</v>
      </c>
      <c r="L33" s="51">
        <f t="shared" si="24"/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 x14ac:dyDescent="0.3">
      <c r="A34" s="90" t="s">
        <v>187</v>
      </c>
      <c r="B34" s="148" t="s">
        <v>211</v>
      </c>
      <c r="C34" s="30" t="str">
        <f t="shared" si="16"/>
        <v xml:space="preserve">England – CCGs - Berkshire West </v>
      </c>
      <c r="D34" s="51">
        <f t="shared" si="17"/>
        <v>187073</v>
      </c>
      <c r="E34" s="51">
        <f t="shared" si="17"/>
        <v>191599</v>
      </c>
      <c r="F34" s="52">
        <f t="shared" si="18"/>
        <v>492747</v>
      </c>
      <c r="G34" s="52">
        <f t="shared" si="19"/>
        <v>245558</v>
      </c>
      <c r="H34" s="53">
        <f t="shared" si="20"/>
        <v>247189</v>
      </c>
      <c r="I34" s="53">
        <f t="shared" si="21"/>
        <v>187073</v>
      </c>
      <c r="J34" s="53">
        <f t="shared" si="22"/>
        <v>191599</v>
      </c>
      <c r="K34" s="50">
        <f t="shared" si="23"/>
        <v>58485</v>
      </c>
      <c r="L34" s="51">
        <f t="shared" si="24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 x14ac:dyDescent="0.3">
      <c r="A35" s="90" t="s">
        <v>187</v>
      </c>
      <c r="B35" s="148" t="s">
        <v>212</v>
      </c>
      <c r="C35" s="30" t="str">
        <f t="shared" si="16"/>
        <v xml:space="preserve">England – CCGs - Birmingham and Solihull </v>
      </c>
      <c r="D35" s="51">
        <f t="shared" si="17"/>
        <v>431773</v>
      </c>
      <c r="E35" s="51">
        <f t="shared" si="17"/>
        <v>459616</v>
      </c>
      <c r="F35" s="52">
        <f t="shared" si="18"/>
        <v>1179731</v>
      </c>
      <c r="G35" s="52">
        <f t="shared" si="19"/>
        <v>580301</v>
      </c>
      <c r="H35" s="53">
        <f t="shared" si="20"/>
        <v>599430</v>
      </c>
      <c r="I35" s="53">
        <f t="shared" si="21"/>
        <v>431773</v>
      </c>
      <c r="J35" s="53">
        <f t="shared" si="22"/>
        <v>459616</v>
      </c>
      <c r="K35" s="50">
        <f t="shared" si="23"/>
        <v>148528</v>
      </c>
      <c r="L35" s="51">
        <f t="shared" si="24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hidden="1" x14ac:dyDescent="0.3">
      <c r="A36" s="90" t="s">
        <v>187</v>
      </c>
      <c r="B36" s="148" t="s">
        <v>213</v>
      </c>
      <c r="C36" s="30" t="str">
        <f t="shared" si="16"/>
        <v xml:space="preserve">England – CCGs - Black Country and West Birmingham </v>
      </c>
      <c r="D36" s="51">
        <f t="shared" si="17"/>
        <v>516421</v>
      </c>
      <c r="E36" s="51">
        <f t="shared" si="17"/>
        <v>533261</v>
      </c>
      <c r="F36" s="52">
        <f t="shared" si="18"/>
        <v>1380809</v>
      </c>
      <c r="G36" s="52">
        <f t="shared" si="19"/>
        <v>686215</v>
      </c>
      <c r="H36" s="53">
        <f t="shared" si="20"/>
        <v>694594</v>
      </c>
      <c r="I36" s="53">
        <f t="shared" si="21"/>
        <v>516421</v>
      </c>
      <c r="J36" s="53">
        <f t="shared" si="22"/>
        <v>533261</v>
      </c>
      <c r="K36" s="50">
        <f t="shared" si="23"/>
        <v>169794</v>
      </c>
      <c r="L36" s="51">
        <f t="shared" si="24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hidden="1" x14ac:dyDescent="0.3">
      <c r="A37" s="90" t="s">
        <v>187</v>
      </c>
      <c r="B37" s="148" t="s">
        <v>214</v>
      </c>
      <c r="C37" s="30" t="str">
        <f t="shared" si="16"/>
        <v xml:space="preserve">England – CCGs - Blackburn with Darwen </v>
      </c>
      <c r="D37" s="51">
        <f t="shared" si="17"/>
        <v>55675</v>
      </c>
      <c r="E37" s="51">
        <f t="shared" si="17"/>
        <v>55702</v>
      </c>
      <c r="F37" s="52">
        <f t="shared" si="18"/>
        <v>150030</v>
      </c>
      <c r="G37" s="52">
        <f t="shared" si="19"/>
        <v>75253</v>
      </c>
      <c r="H37" s="53">
        <f t="shared" si="20"/>
        <v>74777</v>
      </c>
      <c r="I37" s="53">
        <f t="shared" si="21"/>
        <v>55675</v>
      </c>
      <c r="J37" s="53">
        <f t="shared" si="22"/>
        <v>55702</v>
      </c>
      <c r="K37" s="50">
        <f t="shared" si="23"/>
        <v>19578</v>
      </c>
      <c r="L37" s="51">
        <f t="shared" si="24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hidden="1" x14ac:dyDescent="0.3">
      <c r="A38" s="90" t="s">
        <v>187</v>
      </c>
      <c r="B38" s="148" t="s">
        <v>215</v>
      </c>
      <c r="C38" s="30" t="str">
        <f t="shared" si="16"/>
        <v xml:space="preserve">England – CCGs - Blackpool </v>
      </c>
      <c r="D38" s="51">
        <f t="shared" si="17"/>
        <v>53827</v>
      </c>
      <c r="E38" s="51">
        <f t="shared" si="17"/>
        <v>55444</v>
      </c>
      <c r="F38" s="52">
        <f t="shared" si="18"/>
        <v>138381</v>
      </c>
      <c r="G38" s="52">
        <f t="shared" si="19"/>
        <v>68740</v>
      </c>
      <c r="H38" s="53">
        <f t="shared" si="20"/>
        <v>69641</v>
      </c>
      <c r="I38" s="53">
        <f t="shared" si="21"/>
        <v>53827</v>
      </c>
      <c r="J38" s="53">
        <f t="shared" si="22"/>
        <v>55444</v>
      </c>
      <c r="K38" s="50">
        <f t="shared" si="23"/>
        <v>14913</v>
      </c>
      <c r="L38" s="51">
        <f t="shared" si="24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hidden="1" x14ac:dyDescent="0.3">
      <c r="A39" s="90" t="s">
        <v>187</v>
      </c>
      <c r="B39" s="148" t="s">
        <v>216</v>
      </c>
      <c r="C39" s="30" t="str">
        <f t="shared" si="16"/>
        <v xml:space="preserve">England – CCGs - Bolton </v>
      </c>
      <c r="D39" s="51">
        <f t="shared" si="17"/>
        <v>107973</v>
      </c>
      <c r="E39" s="51">
        <f t="shared" si="17"/>
        <v>111344</v>
      </c>
      <c r="F39" s="52">
        <f t="shared" si="18"/>
        <v>288248</v>
      </c>
      <c r="G39" s="52">
        <f t="shared" si="19"/>
        <v>143343</v>
      </c>
      <c r="H39" s="53">
        <f t="shared" si="20"/>
        <v>144905</v>
      </c>
      <c r="I39" s="53">
        <f t="shared" si="21"/>
        <v>107973</v>
      </c>
      <c r="J39" s="53">
        <f t="shared" si="22"/>
        <v>111344</v>
      </c>
      <c r="K39" s="50">
        <f t="shared" si="23"/>
        <v>35370</v>
      </c>
      <c r="L39" s="51">
        <f t="shared" si="24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hidden="1" x14ac:dyDescent="0.3">
      <c r="A40" s="90" t="s">
        <v>187</v>
      </c>
      <c r="B40" s="148" t="s">
        <v>217</v>
      </c>
      <c r="C40" s="30" t="str">
        <f t="shared" si="16"/>
        <v xml:space="preserve">England – CCGs - Bradford District and Craven </v>
      </c>
      <c r="D40" s="51">
        <f t="shared" si="17"/>
        <v>215380</v>
      </c>
      <c r="E40" s="51">
        <f t="shared" si="17"/>
        <v>226272</v>
      </c>
      <c r="F40" s="52">
        <f t="shared" si="18"/>
        <v>593410</v>
      </c>
      <c r="G40" s="52">
        <f t="shared" si="19"/>
        <v>292280</v>
      </c>
      <c r="H40" s="53">
        <f t="shared" si="20"/>
        <v>301130</v>
      </c>
      <c r="I40" s="53">
        <f t="shared" si="21"/>
        <v>215380</v>
      </c>
      <c r="J40" s="53">
        <f t="shared" si="22"/>
        <v>226272</v>
      </c>
      <c r="K40" s="50">
        <f t="shared" si="23"/>
        <v>76900</v>
      </c>
      <c r="L40" s="51">
        <f t="shared" si="24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hidden="1" x14ac:dyDescent="0.3">
      <c r="A41" s="90" t="s">
        <v>187</v>
      </c>
      <c r="B41" s="148" t="s">
        <v>218</v>
      </c>
      <c r="C41" s="30" t="str">
        <f t="shared" si="16"/>
        <v xml:space="preserve">England – CCGs - Brighton and Hove </v>
      </c>
      <c r="D41" s="51">
        <f t="shared" si="17"/>
        <v>121290</v>
      </c>
      <c r="E41" s="51">
        <f t="shared" si="17"/>
        <v>120116</v>
      </c>
      <c r="F41" s="52">
        <f t="shared" si="18"/>
        <v>291738</v>
      </c>
      <c r="G41" s="52">
        <f t="shared" si="19"/>
        <v>147146</v>
      </c>
      <c r="H41" s="53">
        <f t="shared" si="20"/>
        <v>144592</v>
      </c>
      <c r="I41" s="53">
        <f t="shared" si="21"/>
        <v>121290</v>
      </c>
      <c r="J41" s="53">
        <f t="shared" si="22"/>
        <v>120116</v>
      </c>
      <c r="K41" s="50">
        <f t="shared" si="23"/>
        <v>25856</v>
      </c>
      <c r="L41" s="51">
        <f t="shared" si="24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hidden="1" x14ac:dyDescent="0.3">
      <c r="A42" s="90" t="s">
        <v>187</v>
      </c>
      <c r="B42" s="148" t="s">
        <v>219</v>
      </c>
      <c r="C42" s="30" t="str">
        <f t="shared" si="16"/>
        <v xml:space="preserve">England – CCGs - Bristol, North Somerset and South Gloucestershire </v>
      </c>
      <c r="D42" s="51">
        <f t="shared" si="17"/>
        <v>379832</v>
      </c>
      <c r="E42" s="51">
        <f t="shared" si="17"/>
        <v>391270</v>
      </c>
      <c r="F42" s="52">
        <f t="shared" si="18"/>
        <v>969256</v>
      </c>
      <c r="G42" s="52">
        <f t="shared" si="19"/>
        <v>481679</v>
      </c>
      <c r="H42" s="53">
        <f t="shared" si="20"/>
        <v>487577</v>
      </c>
      <c r="I42" s="53">
        <f t="shared" si="21"/>
        <v>379832</v>
      </c>
      <c r="J42" s="53">
        <f t="shared" si="22"/>
        <v>391270</v>
      </c>
      <c r="K42" s="50">
        <f t="shared" si="23"/>
        <v>101847</v>
      </c>
      <c r="L42" s="51">
        <f t="shared" si="24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hidden="1" x14ac:dyDescent="0.3">
      <c r="A43" s="90" t="s">
        <v>187</v>
      </c>
      <c r="B43" s="148" t="s">
        <v>220</v>
      </c>
      <c r="C43" s="30" t="str">
        <f t="shared" si="16"/>
        <v xml:space="preserve">England – CCGs - Buckinghamshire </v>
      </c>
      <c r="D43" s="51">
        <f t="shared" si="17"/>
        <v>204763</v>
      </c>
      <c r="E43" s="51">
        <f t="shared" si="17"/>
        <v>217652</v>
      </c>
      <c r="F43" s="52">
        <f t="shared" si="18"/>
        <v>549826</v>
      </c>
      <c r="G43" s="52">
        <f t="shared" si="19"/>
        <v>269665</v>
      </c>
      <c r="H43" s="53">
        <f t="shared" si="20"/>
        <v>280161</v>
      </c>
      <c r="I43" s="53">
        <f t="shared" si="21"/>
        <v>204763</v>
      </c>
      <c r="J43" s="53">
        <f t="shared" si="22"/>
        <v>217652</v>
      </c>
      <c r="K43" s="50">
        <f t="shared" si="23"/>
        <v>64902</v>
      </c>
      <c r="L43" s="51">
        <f t="shared" si="24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hidden="1" x14ac:dyDescent="0.3">
      <c r="A44" s="90" t="s">
        <v>187</v>
      </c>
      <c r="B44" s="148" t="s">
        <v>221</v>
      </c>
      <c r="C44" s="30" t="str">
        <f t="shared" si="16"/>
        <v xml:space="preserve">England – CCGs - Bury </v>
      </c>
      <c r="D44" s="51">
        <f t="shared" si="17"/>
        <v>71367</v>
      </c>
      <c r="E44" s="51">
        <f t="shared" si="17"/>
        <v>76161</v>
      </c>
      <c r="F44" s="52">
        <f t="shared" si="18"/>
        <v>190708</v>
      </c>
      <c r="G44" s="52">
        <f t="shared" si="19"/>
        <v>93700</v>
      </c>
      <c r="H44" s="53">
        <f t="shared" si="20"/>
        <v>97008</v>
      </c>
      <c r="I44" s="53">
        <f t="shared" si="21"/>
        <v>71367</v>
      </c>
      <c r="J44" s="53">
        <f t="shared" si="22"/>
        <v>76161</v>
      </c>
      <c r="K44" s="50">
        <f t="shared" si="23"/>
        <v>22333</v>
      </c>
      <c r="L44" s="51">
        <f t="shared" si="24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hidden="1" x14ac:dyDescent="0.3">
      <c r="A45" s="90" t="s">
        <v>187</v>
      </c>
      <c r="B45" s="148" t="s">
        <v>222</v>
      </c>
      <c r="C45" s="30" t="str">
        <f t="shared" si="16"/>
        <v xml:space="preserve">England – CCGs - Calderdale </v>
      </c>
      <c r="D45" s="51">
        <f t="shared" si="17"/>
        <v>80539</v>
      </c>
      <c r="E45" s="51">
        <f t="shared" si="17"/>
        <v>84949</v>
      </c>
      <c r="F45" s="52">
        <f t="shared" si="18"/>
        <v>211439</v>
      </c>
      <c r="G45" s="52">
        <f t="shared" si="19"/>
        <v>103866</v>
      </c>
      <c r="H45" s="53">
        <f t="shared" si="20"/>
        <v>107573</v>
      </c>
      <c r="I45" s="53">
        <f t="shared" si="21"/>
        <v>80539</v>
      </c>
      <c r="J45" s="53">
        <f t="shared" si="22"/>
        <v>84949</v>
      </c>
      <c r="K45" s="50">
        <f t="shared" si="23"/>
        <v>23327</v>
      </c>
      <c r="L45" s="51">
        <f t="shared" si="24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hidden="1" x14ac:dyDescent="0.3">
      <c r="A46" s="90" t="s">
        <v>187</v>
      </c>
      <c r="B46" s="148" t="s">
        <v>223</v>
      </c>
      <c r="C46" s="30" t="str">
        <f t="shared" si="16"/>
        <v xml:space="preserve">England – CCGs - Cambridgeshire and Peterborough </v>
      </c>
      <c r="D46" s="51">
        <f t="shared" si="17"/>
        <v>346936</v>
      </c>
      <c r="E46" s="51">
        <f t="shared" si="17"/>
        <v>351669</v>
      </c>
      <c r="F46" s="52">
        <f t="shared" si="18"/>
        <v>896725</v>
      </c>
      <c r="G46" s="52">
        <f t="shared" si="19"/>
        <v>449188</v>
      </c>
      <c r="H46" s="53">
        <f t="shared" si="20"/>
        <v>447537</v>
      </c>
      <c r="I46" s="53">
        <f t="shared" si="21"/>
        <v>346936</v>
      </c>
      <c r="J46" s="53">
        <f t="shared" si="22"/>
        <v>351669</v>
      </c>
      <c r="K46" s="50">
        <f t="shared" si="23"/>
        <v>102252</v>
      </c>
      <c r="L46" s="51">
        <f t="shared" si="24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hidden="1" x14ac:dyDescent="0.3">
      <c r="A47" s="90" t="s">
        <v>187</v>
      </c>
      <c r="B47" s="148" t="s">
        <v>224</v>
      </c>
      <c r="C47" s="30" t="str">
        <f t="shared" si="16"/>
        <v xml:space="preserve">England – CCGs - Cannock Chase </v>
      </c>
      <c r="D47" s="51">
        <f t="shared" si="17"/>
        <v>54230</v>
      </c>
      <c r="E47" s="51">
        <f t="shared" si="17"/>
        <v>56572</v>
      </c>
      <c r="F47" s="52">
        <f t="shared" si="18"/>
        <v>138310</v>
      </c>
      <c r="G47" s="52">
        <f t="shared" si="19"/>
        <v>68353</v>
      </c>
      <c r="H47" s="53">
        <f t="shared" si="20"/>
        <v>69957</v>
      </c>
      <c r="I47" s="53">
        <f t="shared" si="21"/>
        <v>54230</v>
      </c>
      <c r="J47" s="53">
        <f t="shared" si="22"/>
        <v>56572</v>
      </c>
      <c r="K47" s="50">
        <f t="shared" si="23"/>
        <v>14123</v>
      </c>
      <c r="L47" s="51">
        <f t="shared" si="24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hidden="1" x14ac:dyDescent="0.3">
      <c r="A48" s="90" t="s">
        <v>187</v>
      </c>
      <c r="B48" s="148" t="s">
        <v>225</v>
      </c>
      <c r="C48" s="30" t="str">
        <f t="shared" si="16"/>
        <v xml:space="preserve">England – CCGs - Castle Point and Rochford </v>
      </c>
      <c r="D48" s="51">
        <f t="shared" si="17"/>
        <v>69105</v>
      </c>
      <c r="E48" s="51">
        <f t="shared" si="17"/>
        <v>74458</v>
      </c>
      <c r="F48" s="52">
        <f t="shared" si="18"/>
        <v>178151</v>
      </c>
      <c r="G48" s="52">
        <f t="shared" si="19"/>
        <v>86847</v>
      </c>
      <c r="H48" s="53">
        <f t="shared" si="20"/>
        <v>91304</v>
      </c>
      <c r="I48" s="53">
        <f t="shared" si="21"/>
        <v>69105</v>
      </c>
      <c r="J48" s="53">
        <f t="shared" si="22"/>
        <v>74458</v>
      </c>
      <c r="K48" s="50">
        <f t="shared" si="23"/>
        <v>17742</v>
      </c>
      <c r="L48" s="51">
        <f t="shared" si="24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hidden="1" x14ac:dyDescent="0.3">
      <c r="A49" s="90" t="s">
        <v>187</v>
      </c>
      <c r="B49" s="148" t="s">
        <v>226</v>
      </c>
      <c r="C49" s="30" t="str">
        <f t="shared" si="16"/>
        <v xml:space="preserve">England – CCGs - Cheshire </v>
      </c>
      <c r="D49" s="51">
        <f t="shared" si="17"/>
        <v>281208</v>
      </c>
      <c r="E49" s="51">
        <f t="shared" si="17"/>
        <v>302036</v>
      </c>
      <c r="F49" s="52">
        <f t="shared" si="18"/>
        <v>730490</v>
      </c>
      <c r="G49" s="52">
        <f t="shared" si="19"/>
        <v>356930</v>
      </c>
      <c r="H49" s="53">
        <f t="shared" si="20"/>
        <v>373560</v>
      </c>
      <c r="I49" s="53">
        <f t="shared" si="21"/>
        <v>281208</v>
      </c>
      <c r="J49" s="53">
        <f t="shared" si="22"/>
        <v>302036</v>
      </c>
      <c r="K49" s="50">
        <f t="shared" si="23"/>
        <v>75722</v>
      </c>
      <c r="L49" s="51">
        <f t="shared" si="24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hidden="1" x14ac:dyDescent="0.3">
      <c r="A50" s="90" t="s">
        <v>187</v>
      </c>
      <c r="B50" s="148" t="s">
        <v>227</v>
      </c>
      <c r="C50" s="30" t="str">
        <f t="shared" si="16"/>
        <v xml:space="preserve">England – CCGs - Chorley and South Ribble </v>
      </c>
      <c r="D50" s="51">
        <f t="shared" si="17"/>
        <v>69825</v>
      </c>
      <c r="E50" s="51">
        <f t="shared" si="17"/>
        <v>72336</v>
      </c>
      <c r="F50" s="52">
        <f t="shared" si="18"/>
        <v>179497</v>
      </c>
      <c r="G50" s="52">
        <f t="shared" si="19"/>
        <v>88931</v>
      </c>
      <c r="H50" s="53">
        <f t="shared" si="20"/>
        <v>90566</v>
      </c>
      <c r="I50" s="53">
        <f t="shared" si="21"/>
        <v>69825</v>
      </c>
      <c r="J50" s="53">
        <f t="shared" si="22"/>
        <v>72336</v>
      </c>
      <c r="K50" s="50">
        <f t="shared" si="23"/>
        <v>19106</v>
      </c>
      <c r="L50" s="51">
        <f t="shared" si="24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hidden="1" x14ac:dyDescent="0.3">
      <c r="A51" s="90" t="s">
        <v>187</v>
      </c>
      <c r="B51" s="148" t="s">
        <v>228</v>
      </c>
      <c r="C51" s="30" t="str">
        <f t="shared" si="16"/>
        <v xml:space="preserve">England – CCGs - County Durham </v>
      </c>
      <c r="D51" s="51">
        <f t="shared" si="17"/>
        <v>209907</v>
      </c>
      <c r="E51" s="51">
        <f t="shared" si="17"/>
        <v>221263</v>
      </c>
      <c r="F51" s="52">
        <f t="shared" si="18"/>
        <v>533149</v>
      </c>
      <c r="G51" s="52">
        <f t="shared" si="19"/>
        <v>262253</v>
      </c>
      <c r="H51" s="53">
        <f t="shared" si="20"/>
        <v>270896</v>
      </c>
      <c r="I51" s="53">
        <f t="shared" si="21"/>
        <v>209907</v>
      </c>
      <c r="J51" s="53">
        <f t="shared" si="22"/>
        <v>221263</v>
      </c>
      <c r="K51" s="50">
        <f t="shared" si="23"/>
        <v>52346</v>
      </c>
      <c r="L51" s="51">
        <f t="shared" si="24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hidden="1" x14ac:dyDescent="0.3">
      <c r="A52" s="90" t="s">
        <v>187</v>
      </c>
      <c r="B52" s="148" t="s">
        <v>229</v>
      </c>
      <c r="C52" s="30" t="str">
        <f t="shared" si="16"/>
        <v xml:space="preserve">England – CCGs - Coventry and Warwickshire </v>
      </c>
      <c r="D52" s="51">
        <f t="shared" si="17"/>
        <v>379115</v>
      </c>
      <c r="E52" s="51">
        <f t="shared" si="17"/>
        <v>384098</v>
      </c>
      <c r="F52" s="52">
        <f t="shared" si="18"/>
        <v>963173</v>
      </c>
      <c r="G52" s="52">
        <f t="shared" si="19"/>
        <v>481624</v>
      </c>
      <c r="H52" s="53">
        <f t="shared" si="20"/>
        <v>481549</v>
      </c>
      <c r="I52" s="53">
        <f t="shared" si="21"/>
        <v>379115</v>
      </c>
      <c r="J52" s="53">
        <f t="shared" si="22"/>
        <v>384098</v>
      </c>
      <c r="K52" s="50">
        <f t="shared" si="23"/>
        <v>102509</v>
      </c>
      <c r="L52" s="51">
        <f t="shared" si="24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hidden="1" x14ac:dyDescent="0.3">
      <c r="A53" s="90" t="s">
        <v>187</v>
      </c>
      <c r="B53" s="148" t="s">
        <v>230</v>
      </c>
      <c r="C53" s="30" t="str">
        <f t="shared" si="16"/>
        <v xml:space="preserve">England – CCGs - Derby and Derbyshire </v>
      </c>
      <c r="D53" s="51">
        <f t="shared" si="17"/>
        <v>401434</v>
      </c>
      <c r="E53" s="51">
        <f t="shared" si="17"/>
        <v>421207</v>
      </c>
      <c r="F53" s="52">
        <f t="shared" si="18"/>
        <v>1030393</v>
      </c>
      <c r="G53" s="52">
        <f t="shared" si="19"/>
        <v>507654</v>
      </c>
      <c r="H53" s="53">
        <f t="shared" si="20"/>
        <v>522739</v>
      </c>
      <c r="I53" s="53">
        <f t="shared" si="21"/>
        <v>401434</v>
      </c>
      <c r="J53" s="53">
        <f t="shared" si="22"/>
        <v>421207</v>
      </c>
      <c r="K53" s="50">
        <f t="shared" si="23"/>
        <v>106220</v>
      </c>
      <c r="L53" s="51">
        <f t="shared" si="24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hidden="1" x14ac:dyDescent="0.3">
      <c r="A54" s="90" t="s">
        <v>187</v>
      </c>
      <c r="B54" s="148" t="s">
        <v>231</v>
      </c>
      <c r="C54" s="30" t="str">
        <f t="shared" si="16"/>
        <v xml:space="preserve">England – CCGs - Devon </v>
      </c>
      <c r="D54" s="51">
        <f t="shared" si="17"/>
        <v>476232</v>
      </c>
      <c r="E54" s="51">
        <f t="shared" si="17"/>
        <v>506690</v>
      </c>
      <c r="F54" s="52">
        <f t="shared" si="18"/>
        <v>1209773</v>
      </c>
      <c r="G54" s="52">
        <f t="shared" si="19"/>
        <v>592841</v>
      </c>
      <c r="H54" s="53">
        <f t="shared" si="20"/>
        <v>616932</v>
      </c>
      <c r="I54" s="53">
        <f t="shared" si="21"/>
        <v>476232</v>
      </c>
      <c r="J54" s="53">
        <f t="shared" si="22"/>
        <v>506690</v>
      </c>
      <c r="K54" s="50">
        <f t="shared" si="23"/>
        <v>116609</v>
      </c>
      <c r="L54" s="51">
        <f t="shared" si="24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hidden="1" x14ac:dyDescent="0.3">
      <c r="A55" s="90" t="s">
        <v>187</v>
      </c>
      <c r="B55" s="148" t="s">
        <v>232</v>
      </c>
      <c r="C55" s="30" t="str">
        <f t="shared" si="16"/>
        <v xml:space="preserve">England – CCGs - Doncaster </v>
      </c>
      <c r="D55" s="51">
        <f t="shared" si="17"/>
        <v>121030</v>
      </c>
      <c r="E55" s="51">
        <f t="shared" si="17"/>
        <v>124393</v>
      </c>
      <c r="F55" s="52">
        <f t="shared" si="18"/>
        <v>312785</v>
      </c>
      <c r="G55" s="52">
        <f t="shared" si="19"/>
        <v>155520</v>
      </c>
      <c r="H55" s="53">
        <f t="shared" si="20"/>
        <v>157265</v>
      </c>
      <c r="I55" s="53">
        <f t="shared" si="21"/>
        <v>121030</v>
      </c>
      <c r="J55" s="53">
        <f t="shared" si="22"/>
        <v>124393</v>
      </c>
      <c r="K55" s="50">
        <f t="shared" si="23"/>
        <v>34490</v>
      </c>
      <c r="L55" s="51">
        <f t="shared" si="24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hidden="1" x14ac:dyDescent="0.3">
      <c r="A56" s="90" t="s">
        <v>187</v>
      </c>
      <c r="B56" s="148" t="s">
        <v>233</v>
      </c>
      <c r="C56" s="30" t="str">
        <f t="shared" si="16"/>
        <v xml:space="preserve">England – CCGs - Dorset </v>
      </c>
      <c r="D56" s="51">
        <f t="shared" si="17"/>
        <v>309517</v>
      </c>
      <c r="E56" s="51">
        <f t="shared" si="17"/>
        <v>323213</v>
      </c>
      <c r="F56" s="52">
        <f t="shared" si="18"/>
        <v>776780</v>
      </c>
      <c r="G56" s="52">
        <f t="shared" si="19"/>
        <v>383364</v>
      </c>
      <c r="H56" s="53">
        <f t="shared" si="20"/>
        <v>393416</v>
      </c>
      <c r="I56" s="53">
        <f t="shared" si="21"/>
        <v>309517</v>
      </c>
      <c r="J56" s="53">
        <f t="shared" si="22"/>
        <v>323213</v>
      </c>
      <c r="K56" s="50">
        <f t="shared" si="23"/>
        <v>73847</v>
      </c>
      <c r="L56" s="51">
        <f t="shared" si="24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hidden="1" x14ac:dyDescent="0.3">
      <c r="A57" s="90" t="s">
        <v>187</v>
      </c>
      <c r="B57" s="148" t="s">
        <v>234</v>
      </c>
      <c r="C57" s="30" t="str">
        <f t="shared" si="16"/>
        <v xml:space="preserve">England – CCGs - East and North Hertfordshire </v>
      </c>
      <c r="D57" s="51">
        <f t="shared" si="17"/>
        <v>216741</v>
      </c>
      <c r="E57" s="51">
        <f t="shared" si="17"/>
        <v>231156</v>
      </c>
      <c r="F57" s="52">
        <f t="shared" si="18"/>
        <v>575013</v>
      </c>
      <c r="G57" s="52">
        <f t="shared" si="19"/>
        <v>281967</v>
      </c>
      <c r="H57" s="53">
        <f t="shared" si="20"/>
        <v>293046</v>
      </c>
      <c r="I57" s="53">
        <f t="shared" si="21"/>
        <v>216741</v>
      </c>
      <c r="J57" s="53">
        <f t="shared" si="22"/>
        <v>231156</v>
      </c>
      <c r="K57" s="50">
        <f t="shared" si="23"/>
        <v>65226</v>
      </c>
      <c r="L57" s="51">
        <f t="shared" si="24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hidden="1" x14ac:dyDescent="0.3">
      <c r="A58" s="90" t="s">
        <v>187</v>
      </c>
      <c r="B58" s="148" t="s">
        <v>235</v>
      </c>
      <c r="C58" s="30" t="str">
        <f t="shared" si="16"/>
        <v xml:space="preserve">England – CCGs - East Lancashire </v>
      </c>
      <c r="D58" s="51">
        <f t="shared" si="17"/>
        <v>145344</v>
      </c>
      <c r="E58" s="51">
        <f t="shared" si="17"/>
        <v>152373</v>
      </c>
      <c r="F58" s="52">
        <f t="shared" si="18"/>
        <v>384162</v>
      </c>
      <c r="G58" s="52">
        <f t="shared" si="19"/>
        <v>189840</v>
      </c>
      <c r="H58" s="53">
        <f t="shared" si="20"/>
        <v>194322</v>
      </c>
      <c r="I58" s="53">
        <f t="shared" si="21"/>
        <v>145344</v>
      </c>
      <c r="J58" s="53">
        <f t="shared" si="22"/>
        <v>152373</v>
      </c>
      <c r="K58" s="50">
        <f t="shared" si="23"/>
        <v>44496</v>
      </c>
      <c r="L58" s="51">
        <f t="shared" si="24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hidden="1" x14ac:dyDescent="0.3">
      <c r="A59" s="90" t="s">
        <v>187</v>
      </c>
      <c r="B59" s="148" t="s">
        <v>236</v>
      </c>
      <c r="C59" s="30" t="str">
        <f t="shared" si="16"/>
        <v xml:space="preserve">England – CCGs - East Leicestershire and Rutland </v>
      </c>
      <c r="D59" s="51">
        <f t="shared" si="17"/>
        <v>132226</v>
      </c>
      <c r="E59" s="51">
        <f t="shared" si="17"/>
        <v>139894</v>
      </c>
      <c r="F59" s="52">
        <f t="shared" si="18"/>
        <v>341856</v>
      </c>
      <c r="G59" s="52">
        <f t="shared" si="19"/>
        <v>168188</v>
      </c>
      <c r="H59" s="53">
        <f t="shared" si="20"/>
        <v>173668</v>
      </c>
      <c r="I59" s="53">
        <f t="shared" si="21"/>
        <v>132226</v>
      </c>
      <c r="J59" s="53">
        <f t="shared" si="22"/>
        <v>139894</v>
      </c>
      <c r="K59" s="50">
        <f t="shared" si="23"/>
        <v>35962</v>
      </c>
      <c r="L59" s="51">
        <f t="shared" si="24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hidden="1" x14ac:dyDescent="0.3">
      <c r="A60" s="90" t="s">
        <v>187</v>
      </c>
      <c r="B60" s="148" t="s">
        <v>237</v>
      </c>
      <c r="C60" s="30" t="str">
        <f t="shared" si="16"/>
        <v xml:space="preserve">England – CCGs - East Riding of Yorkshire </v>
      </c>
      <c r="D60" s="51">
        <f t="shared" si="17"/>
        <v>126218</v>
      </c>
      <c r="E60" s="51">
        <f t="shared" si="17"/>
        <v>134512</v>
      </c>
      <c r="F60" s="52">
        <f t="shared" si="18"/>
        <v>319753</v>
      </c>
      <c r="G60" s="52">
        <f t="shared" si="19"/>
        <v>156737</v>
      </c>
      <c r="H60" s="53">
        <f t="shared" si="20"/>
        <v>163016</v>
      </c>
      <c r="I60" s="53">
        <f t="shared" si="21"/>
        <v>126218</v>
      </c>
      <c r="J60" s="53">
        <f t="shared" si="22"/>
        <v>134512</v>
      </c>
      <c r="K60" s="50">
        <f t="shared" si="23"/>
        <v>30519</v>
      </c>
      <c r="L60" s="51">
        <f t="shared" si="24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hidden="1" x14ac:dyDescent="0.3">
      <c r="A61" s="90" t="s">
        <v>187</v>
      </c>
      <c r="B61" s="148" t="s">
        <v>238</v>
      </c>
      <c r="C61" s="30" t="str">
        <f t="shared" si="16"/>
        <v xml:space="preserve">England – CCGs - East Staffordshire </v>
      </c>
      <c r="D61" s="51">
        <f t="shared" si="17"/>
        <v>51267</v>
      </c>
      <c r="E61" s="51">
        <f t="shared" si="17"/>
        <v>51571</v>
      </c>
      <c r="F61" s="52">
        <f t="shared" si="18"/>
        <v>131224</v>
      </c>
      <c r="G61" s="52">
        <f t="shared" si="19"/>
        <v>65906</v>
      </c>
      <c r="H61" s="53">
        <f t="shared" si="20"/>
        <v>65318</v>
      </c>
      <c r="I61" s="53">
        <f t="shared" si="21"/>
        <v>51267</v>
      </c>
      <c r="J61" s="53">
        <f t="shared" si="22"/>
        <v>51571</v>
      </c>
      <c r="K61" s="50">
        <f t="shared" si="23"/>
        <v>14639</v>
      </c>
      <c r="L61" s="51">
        <f t="shared" si="24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hidden="1" x14ac:dyDescent="0.3">
      <c r="A62" s="90" t="s">
        <v>187</v>
      </c>
      <c r="B62" s="148" t="s">
        <v>239</v>
      </c>
      <c r="C62" s="30" t="str">
        <f t="shared" si="16"/>
        <v xml:space="preserve">England – CCGs - East Sussex </v>
      </c>
      <c r="D62" s="51">
        <f t="shared" si="17"/>
        <v>215745</v>
      </c>
      <c r="E62" s="51">
        <f t="shared" si="17"/>
        <v>236532</v>
      </c>
      <c r="F62" s="52">
        <f t="shared" si="18"/>
        <v>558852</v>
      </c>
      <c r="G62" s="52">
        <f t="shared" si="19"/>
        <v>270788</v>
      </c>
      <c r="H62" s="53">
        <f t="shared" si="20"/>
        <v>288064</v>
      </c>
      <c r="I62" s="53">
        <f t="shared" si="21"/>
        <v>215745</v>
      </c>
      <c r="J62" s="53">
        <f t="shared" si="22"/>
        <v>236532</v>
      </c>
      <c r="K62" s="50">
        <f t="shared" si="23"/>
        <v>55043</v>
      </c>
      <c r="L62" s="51">
        <f t="shared" si="24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hidden="1" x14ac:dyDescent="0.3">
      <c r="A63" s="90" t="s">
        <v>187</v>
      </c>
      <c r="B63" s="148" t="s">
        <v>240</v>
      </c>
      <c r="C63" s="30" t="str">
        <f t="shared" si="16"/>
        <v xml:space="preserve">England – CCGs - Frimley </v>
      </c>
      <c r="D63" s="51">
        <f t="shared" si="17"/>
        <v>280610</v>
      </c>
      <c r="E63" s="51">
        <f t="shared" si="17"/>
        <v>289515</v>
      </c>
      <c r="F63" s="52">
        <f t="shared" si="18"/>
        <v>746739</v>
      </c>
      <c r="G63" s="52">
        <f t="shared" si="19"/>
        <v>371630</v>
      </c>
      <c r="H63" s="53">
        <f t="shared" si="20"/>
        <v>375109</v>
      </c>
      <c r="I63" s="53">
        <f t="shared" si="21"/>
        <v>280610</v>
      </c>
      <c r="J63" s="53">
        <f t="shared" si="22"/>
        <v>289515</v>
      </c>
      <c r="K63" s="50">
        <f t="shared" si="23"/>
        <v>91020</v>
      </c>
      <c r="L63" s="51">
        <f t="shared" si="24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hidden="1" x14ac:dyDescent="0.3">
      <c r="A64" s="90" t="s">
        <v>187</v>
      </c>
      <c r="B64" s="148" t="s">
        <v>241</v>
      </c>
      <c r="C64" s="30" t="str">
        <f t="shared" si="16"/>
        <v xml:space="preserve">England – CCGs - Fylde and Wyre </v>
      </c>
      <c r="D64" s="51">
        <f t="shared" si="17"/>
        <v>77642</v>
      </c>
      <c r="E64" s="51">
        <f t="shared" si="17"/>
        <v>83457</v>
      </c>
      <c r="F64" s="52">
        <f t="shared" si="18"/>
        <v>195906</v>
      </c>
      <c r="G64" s="52">
        <f t="shared" si="19"/>
        <v>95429</v>
      </c>
      <c r="H64" s="53">
        <f t="shared" si="20"/>
        <v>100477</v>
      </c>
      <c r="I64" s="53">
        <f t="shared" si="21"/>
        <v>77642</v>
      </c>
      <c r="J64" s="53">
        <f t="shared" si="22"/>
        <v>83457</v>
      </c>
      <c r="K64" s="50">
        <f t="shared" si="23"/>
        <v>17787</v>
      </c>
      <c r="L64" s="51">
        <f t="shared" si="24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hidden="1" x14ac:dyDescent="0.3">
      <c r="A65" s="90" t="s">
        <v>187</v>
      </c>
      <c r="B65" s="148" t="s">
        <v>242</v>
      </c>
      <c r="C65" s="30" t="str">
        <f t="shared" si="16"/>
        <v xml:space="preserve">England – CCGs - Gloucestershire </v>
      </c>
      <c r="D65" s="51">
        <f t="shared" si="17"/>
        <v>248138</v>
      </c>
      <c r="E65" s="51">
        <f t="shared" si="17"/>
        <v>262950</v>
      </c>
      <c r="F65" s="52">
        <f t="shared" si="18"/>
        <v>640650</v>
      </c>
      <c r="G65" s="52">
        <f t="shared" si="19"/>
        <v>314175</v>
      </c>
      <c r="H65" s="53">
        <f t="shared" si="20"/>
        <v>326475</v>
      </c>
      <c r="I65" s="53">
        <f t="shared" si="21"/>
        <v>248138</v>
      </c>
      <c r="J65" s="53">
        <f t="shared" si="22"/>
        <v>262950</v>
      </c>
      <c r="K65" s="50">
        <f t="shared" si="23"/>
        <v>66037</v>
      </c>
      <c r="L65" s="51">
        <f t="shared" si="24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hidden="1" x14ac:dyDescent="0.3">
      <c r="A66" s="90" t="s">
        <v>187</v>
      </c>
      <c r="B66" s="148" t="s">
        <v>243</v>
      </c>
      <c r="C66" s="30" t="str">
        <f t="shared" si="16"/>
        <v xml:space="preserve">England – CCGs - Greater Preston </v>
      </c>
      <c r="D66" s="51">
        <f t="shared" si="17"/>
        <v>79853</v>
      </c>
      <c r="E66" s="51">
        <f t="shared" si="17"/>
        <v>80699</v>
      </c>
      <c r="F66" s="52">
        <f t="shared" si="18"/>
        <v>204896</v>
      </c>
      <c r="G66" s="52">
        <f t="shared" si="19"/>
        <v>102558</v>
      </c>
      <c r="H66" s="53">
        <f t="shared" si="20"/>
        <v>102338</v>
      </c>
      <c r="I66" s="53">
        <f t="shared" si="21"/>
        <v>79853</v>
      </c>
      <c r="J66" s="53">
        <f t="shared" si="22"/>
        <v>80699</v>
      </c>
      <c r="K66" s="50">
        <f t="shared" si="23"/>
        <v>22705</v>
      </c>
      <c r="L66" s="51">
        <f t="shared" si="24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hidden="1" x14ac:dyDescent="0.3">
      <c r="A67" s="90" t="s">
        <v>187</v>
      </c>
      <c r="B67" s="148" t="s">
        <v>244</v>
      </c>
      <c r="C67" s="30" t="str">
        <f t="shared" si="16"/>
        <v xml:space="preserve">England – CCGs - Halton </v>
      </c>
      <c r="D67" s="51">
        <f t="shared" si="17"/>
        <v>48515</v>
      </c>
      <c r="E67" s="51">
        <f t="shared" si="17"/>
        <v>52399</v>
      </c>
      <c r="F67" s="52">
        <f t="shared" si="18"/>
        <v>129759</v>
      </c>
      <c r="G67" s="52">
        <f t="shared" si="19"/>
        <v>63295</v>
      </c>
      <c r="H67" s="53">
        <f t="shared" si="20"/>
        <v>66464</v>
      </c>
      <c r="I67" s="53">
        <f t="shared" si="21"/>
        <v>48515</v>
      </c>
      <c r="J67" s="53">
        <f t="shared" si="22"/>
        <v>52399</v>
      </c>
      <c r="K67" s="50">
        <f t="shared" si="23"/>
        <v>14780</v>
      </c>
      <c r="L67" s="51">
        <f t="shared" si="24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hidden="1" x14ac:dyDescent="0.3">
      <c r="A68" s="90" t="s">
        <v>187</v>
      </c>
      <c r="B68" s="148" t="s">
        <v>245</v>
      </c>
      <c r="C68" s="30" t="str">
        <f t="shared" si="16"/>
        <v xml:space="preserve">England – CCGs - Hampshire, Southampton and Isle of Wight </v>
      </c>
      <c r="D68" s="51">
        <f t="shared" si="17"/>
        <v>627993</v>
      </c>
      <c r="E68" s="51">
        <f t="shared" si="17"/>
        <v>664085</v>
      </c>
      <c r="F68" s="52">
        <f t="shared" si="18"/>
        <v>1616781</v>
      </c>
      <c r="G68" s="52">
        <f t="shared" si="19"/>
        <v>794983</v>
      </c>
      <c r="H68" s="53">
        <f t="shared" si="20"/>
        <v>821798</v>
      </c>
      <c r="I68" s="53">
        <f t="shared" si="21"/>
        <v>627993</v>
      </c>
      <c r="J68" s="53">
        <f t="shared" si="22"/>
        <v>664085</v>
      </c>
      <c r="K68" s="50">
        <f t="shared" si="23"/>
        <v>166990</v>
      </c>
      <c r="L68" s="51">
        <f t="shared" si="24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hidden="1" x14ac:dyDescent="0.3">
      <c r="A69" s="90" t="s">
        <v>187</v>
      </c>
      <c r="B69" s="148" t="s">
        <v>246</v>
      </c>
      <c r="C69" s="30" t="str">
        <f t="shared" si="16"/>
        <v xml:space="preserve">England – CCGs - Herefordshire and Worcestershire </v>
      </c>
      <c r="D69" s="51">
        <f t="shared" si="17"/>
        <v>309932</v>
      </c>
      <c r="E69" s="51">
        <f t="shared" si="17"/>
        <v>326371</v>
      </c>
      <c r="F69" s="52">
        <f t="shared" si="18"/>
        <v>791685</v>
      </c>
      <c r="G69" s="52">
        <f t="shared" si="19"/>
        <v>389585</v>
      </c>
      <c r="H69" s="53">
        <f t="shared" si="20"/>
        <v>402100</v>
      </c>
      <c r="I69" s="53">
        <f t="shared" si="21"/>
        <v>309932</v>
      </c>
      <c r="J69" s="53">
        <f t="shared" si="22"/>
        <v>326371</v>
      </c>
      <c r="K69" s="50">
        <f t="shared" si="23"/>
        <v>79653</v>
      </c>
      <c r="L69" s="51">
        <f t="shared" si="24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hidden="1" x14ac:dyDescent="0.3">
      <c r="A70" s="90" t="s">
        <v>187</v>
      </c>
      <c r="B70" s="148" t="s">
        <v>247</v>
      </c>
      <c r="C70" s="30" t="str">
        <f t="shared" si="16"/>
        <v xml:space="preserve">England – CCGs - Herts Valleys </v>
      </c>
      <c r="D70" s="51">
        <f t="shared" si="17"/>
        <v>220222</v>
      </c>
      <c r="E70" s="51">
        <f t="shared" si="17"/>
        <v>237325</v>
      </c>
      <c r="F70" s="52">
        <f t="shared" si="18"/>
        <v>600834</v>
      </c>
      <c r="G70" s="52">
        <f t="shared" si="19"/>
        <v>293665</v>
      </c>
      <c r="H70" s="53">
        <f t="shared" si="20"/>
        <v>307169</v>
      </c>
      <c r="I70" s="53">
        <f t="shared" si="21"/>
        <v>220222</v>
      </c>
      <c r="J70" s="53">
        <f t="shared" si="22"/>
        <v>237325</v>
      </c>
      <c r="K70" s="50">
        <f t="shared" si="23"/>
        <v>73443</v>
      </c>
      <c r="L70" s="51">
        <f t="shared" si="24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hidden="1" x14ac:dyDescent="0.3">
      <c r="A71" s="90" t="s">
        <v>187</v>
      </c>
      <c r="B71" s="148" t="s">
        <v>248</v>
      </c>
      <c r="C71" s="30" t="str">
        <f t="shared" si="16"/>
        <v xml:space="preserve">England – CCGs - Heywood, Middleton and Rochdale </v>
      </c>
      <c r="D71" s="51">
        <f t="shared" si="17"/>
        <v>83041</v>
      </c>
      <c r="E71" s="51">
        <f t="shared" si="17"/>
        <v>86772</v>
      </c>
      <c r="F71" s="52">
        <f t="shared" si="18"/>
        <v>223659</v>
      </c>
      <c r="G71" s="52">
        <f t="shared" si="19"/>
        <v>110691</v>
      </c>
      <c r="H71" s="53">
        <f t="shared" si="20"/>
        <v>112968</v>
      </c>
      <c r="I71" s="53">
        <f t="shared" si="21"/>
        <v>83041</v>
      </c>
      <c r="J71" s="53">
        <f t="shared" si="22"/>
        <v>86772</v>
      </c>
      <c r="K71" s="50">
        <f t="shared" si="23"/>
        <v>27650</v>
      </c>
      <c r="L71" s="51">
        <f t="shared" si="24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hidden="1" x14ac:dyDescent="0.3">
      <c r="A72" s="90" t="s">
        <v>187</v>
      </c>
      <c r="B72" s="148" t="s">
        <v>249</v>
      </c>
      <c r="C72" s="30" t="str">
        <f t="shared" si="16"/>
        <v xml:space="preserve">England – CCGs - Hull </v>
      </c>
      <c r="D72" s="51">
        <f t="shared" si="17"/>
        <v>100817</v>
      </c>
      <c r="E72" s="51">
        <f t="shared" si="17"/>
        <v>100724</v>
      </c>
      <c r="F72" s="52">
        <f t="shared" si="18"/>
        <v>259126</v>
      </c>
      <c r="G72" s="52">
        <f t="shared" si="19"/>
        <v>130491</v>
      </c>
      <c r="H72" s="53">
        <f t="shared" si="20"/>
        <v>128635</v>
      </c>
      <c r="I72" s="53">
        <f t="shared" si="21"/>
        <v>100817</v>
      </c>
      <c r="J72" s="53">
        <f t="shared" si="22"/>
        <v>100724</v>
      </c>
      <c r="K72" s="50">
        <f t="shared" si="23"/>
        <v>29674</v>
      </c>
      <c r="L72" s="51">
        <f t="shared" si="24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hidden="1" x14ac:dyDescent="0.3">
      <c r="A73" s="90" t="s">
        <v>187</v>
      </c>
      <c r="B73" s="148" t="s">
        <v>250</v>
      </c>
      <c r="C73" s="30" t="str">
        <f t="shared" si="16"/>
        <v xml:space="preserve">England – CCGs - Ipswich and East Suffolk </v>
      </c>
      <c r="D73" s="51">
        <f t="shared" si="17"/>
        <v>160980</v>
      </c>
      <c r="E73" s="51">
        <f t="shared" si="17"/>
        <v>168016</v>
      </c>
      <c r="F73" s="52">
        <f t="shared" si="18"/>
        <v>412068</v>
      </c>
      <c r="G73" s="52">
        <f t="shared" si="19"/>
        <v>203496</v>
      </c>
      <c r="H73" s="53">
        <f t="shared" si="20"/>
        <v>208572</v>
      </c>
      <c r="I73" s="53">
        <f t="shared" si="21"/>
        <v>160980</v>
      </c>
      <c r="J73" s="53">
        <f t="shared" si="22"/>
        <v>168016</v>
      </c>
      <c r="K73" s="50">
        <f t="shared" si="23"/>
        <v>42516</v>
      </c>
      <c r="L73" s="51">
        <f t="shared" si="24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hidden="1" x14ac:dyDescent="0.3">
      <c r="A74" s="90" t="s">
        <v>187</v>
      </c>
      <c r="B74" s="148" t="s">
        <v>251</v>
      </c>
      <c r="C74" s="30" t="str">
        <f t="shared" si="16"/>
        <v xml:space="preserve">England – CCGs - Kent and Medway </v>
      </c>
      <c r="D74" s="51">
        <f t="shared" si="17"/>
        <v>706308</v>
      </c>
      <c r="E74" s="51">
        <f t="shared" si="17"/>
        <v>749879</v>
      </c>
      <c r="F74" s="52">
        <f t="shared" si="18"/>
        <v>1868199</v>
      </c>
      <c r="G74" s="52">
        <f t="shared" si="19"/>
        <v>918033</v>
      </c>
      <c r="H74" s="53">
        <f t="shared" si="20"/>
        <v>950166</v>
      </c>
      <c r="I74" s="53">
        <f t="shared" si="21"/>
        <v>706308</v>
      </c>
      <c r="J74" s="53">
        <f t="shared" si="22"/>
        <v>749879</v>
      </c>
      <c r="K74" s="50">
        <f t="shared" si="23"/>
        <v>211725</v>
      </c>
      <c r="L74" s="51">
        <f t="shared" si="24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hidden="1" x14ac:dyDescent="0.3">
      <c r="A75" s="90" t="s">
        <v>187</v>
      </c>
      <c r="B75" s="148" t="s">
        <v>252</v>
      </c>
      <c r="C75" s="30" t="str">
        <f t="shared" si="16"/>
        <v xml:space="preserve">England – CCGs - Kernow </v>
      </c>
      <c r="D75" s="51">
        <f t="shared" si="17"/>
        <v>223269</v>
      </c>
      <c r="E75" s="51">
        <f t="shared" si="17"/>
        <v>242963</v>
      </c>
      <c r="F75" s="52">
        <f t="shared" si="18"/>
        <v>575525</v>
      </c>
      <c r="G75" s="52">
        <f t="shared" si="19"/>
        <v>279480</v>
      </c>
      <c r="H75" s="53">
        <f t="shared" si="20"/>
        <v>296045</v>
      </c>
      <c r="I75" s="53">
        <f t="shared" si="21"/>
        <v>223269</v>
      </c>
      <c r="J75" s="53">
        <f t="shared" si="22"/>
        <v>242963</v>
      </c>
      <c r="K75" s="50">
        <f t="shared" si="23"/>
        <v>56211</v>
      </c>
      <c r="L75" s="51">
        <f t="shared" si="24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hidden="1" x14ac:dyDescent="0.3">
      <c r="A76" s="90" t="s">
        <v>187</v>
      </c>
      <c r="B76" s="148" t="s">
        <v>253</v>
      </c>
      <c r="C76" s="30" t="str">
        <f t="shared" si="16"/>
        <v xml:space="preserve">England – CCGs - Kirklees </v>
      </c>
      <c r="D76" s="51">
        <f t="shared" si="17"/>
        <v>168057</v>
      </c>
      <c r="E76" s="51">
        <f t="shared" si="17"/>
        <v>173213</v>
      </c>
      <c r="F76" s="52">
        <f t="shared" si="18"/>
        <v>441290</v>
      </c>
      <c r="G76" s="52">
        <f t="shared" si="19"/>
        <v>219158</v>
      </c>
      <c r="H76" s="53">
        <f t="shared" si="20"/>
        <v>222132</v>
      </c>
      <c r="I76" s="53">
        <f t="shared" si="21"/>
        <v>168057</v>
      </c>
      <c r="J76" s="53">
        <f t="shared" si="22"/>
        <v>173213</v>
      </c>
      <c r="K76" s="50">
        <f t="shared" si="23"/>
        <v>51101</v>
      </c>
      <c r="L76" s="51">
        <f t="shared" si="24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hidden="1" x14ac:dyDescent="0.3">
      <c r="A77" s="90" t="s">
        <v>187</v>
      </c>
      <c r="B77" s="148" t="s">
        <v>254</v>
      </c>
      <c r="C77" s="30" t="str">
        <f t="shared" si="16"/>
        <v xml:space="preserve">England – CCGs - Knowsley </v>
      </c>
      <c r="D77" s="51">
        <f t="shared" si="17"/>
        <v>54795</v>
      </c>
      <c r="E77" s="51">
        <f t="shared" si="17"/>
        <v>63220</v>
      </c>
      <c r="F77" s="52">
        <f t="shared" si="18"/>
        <v>152452</v>
      </c>
      <c r="G77" s="52">
        <f t="shared" si="19"/>
        <v>72488</v>
      </c>
      <c r="H77" s="53">
        <f t="shared" si="20"/>
        <v>79964</v>
      </c>
      <c r="I77" s="53">
        <f t="shared" si="21"/>
        <v>54795</v>
      </c>
      <c r="J77" s="53">
        <f t="shared" si="22"/>
        <v>63220</v>
      </c>
      <c r="K77" s="50">
        <f t="shared" si="23"/>
        <v>17693</v>
      </c>
      <c r="L77" s="51">
        <f t="shared" si="24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hidden="1" x14ac:dyDescent="0.3">
      <c r="A78" s="90" t="s">
        <v>187</v>
      </c>
      <c r="B78" s="148" t="s">
        <v>255</v>
      </c>
      <c r="C78" s="30" t="str">
        <f t="shared" si="16"/>
        <v xml:space="preserve">England – CCGs - Leeds </v>
      </c>
      <c r="D78" s="51">
        <f t="shared" si="17"/>
        <v>304065</v>
      </c>
      <c r="E78" s="51">
        <f t="shared" si="17"/>
        <v>324140</v>
      </c>
      <c r="F78" s="52">
        <f t="shared" si="18"/>
        <v>798786</v>
      </c>
      <c r="G78" s="52">
        <f t="shared" si="19"/>
        <v>391667</v>
      </c>
      <c r="H78" s="53">
        <f t="shared" si="20"/>
        <v>407119</v>
      </c>
      <c r="I78" s="53">
        <f t="shared" si="21"/>
        <v>304065</v>
      </c>
      <c r="J78" s="53">
        <f t="shared" si="22"/>
        <v>324140</v>
      </c>
      <c r="K78" s="50">
        <f t="shared" si="23"/>
        <v>87602</v>
      </c>
      <c r="L78" s="51">
        <f t="shared" si="24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hidden="1" x14ac:dyDescent="0.3">
      <c r="A79" s="90" t="s">
        <v>187</v>
      </c>
      <c r="B79" s="148" t="s">
        <v>256</v>
      </c>
      <c r="C79" s="30" t="str">
        <f t="shared" si="16"/>
        <v xml:space="preserve">England – CCGs - Leicester City </v>
      </c>
      <c r="D79" s="51">
        <f t="shared" si="17"/>
        <v>135163</v>
      </c>
      <c r="E79" s="51">
        <f t="shared" si="17"/>
        <v>134804</v>
      </c>
      <c r="F79" s="52">
        <f t="shared" si="18"/>
        <v>354036</v>
      </c>
      <c r="G79" s="52">
        <f t="shared" si="19"/>
        <v>178126</v>
      </c>
      <c r="H79" s="53">
        <f t="shared" si="20"/>
        <v>175910</v>
      </c>
      <c r="I79" s="53">
        <f t="shared" si="21"/>
        <v>135163</v>
      </c>
      <c r="J79" s="53">
        <f t="shared" si="22"/>
        <v>134804</v>
      </c>
      <c r="K79" s="50">
        <f t="shared" si="23"/>
        <v>42963</v>
      </c>
      <c r="L79" s="51">
        <f t="shared" si="24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hidden="1" x14ac:dyDescent="0.3">
      <c r="A80" s="90" t="s">
        <v>187</v>
      </c>
      <c r="B80" s="148" t="s">
        <v>257</v>
      </c>
      <c r="C80" s="30" t="str">
        <f t="shared" si="16"/>
        <v xml:space="preserve">England – CCGs - Lincolnshire </v>
      </c>
      <c r="D80" s="51">
        <f t="shared" si="17"/>
        <v>300527</v>
      </c>
      <c r="E80" s="51">
        <f t="shared" si="17"/>
        <v>318474</v>
      </c>
      <c r="F80" s="52">
        <f t="shared" si="18"/>
        <v>766333</v>
      </c>
      <c r="G80" s="52">
        <f t="shared" si="19"/>
        <v>375699</v>
      </c>
      <c r="H80" s="53">
        <f t="shared" si="20"/>
        <v>390634</v>
      </c>
      <c r="I80" s="53">
        <f t="shared" si="21"/>
        <v>300527</v>
      </c>
      <c r="J80" s="53">
        <f t="shared" si="22"/>
        <v>318474</v>
      </c>
      <c r="K80" s="50">
        <f t="shared" si="23"/>
        <v>75172</v>
      </c>
      <c r="L80" s="51">
        <f t="shared" si="24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hidden="1" x14ac:dyDescent="0.3">
      <c r="A81" s="90" t="s">
        <v>187</v>
      </c>
      <c r="B81" s="148" t="s">
        <v>258</v>
      </c>
      <c r="C81" s="30" t="str">
        <f t="shared" si="16"/>
        <v xml:space="preserve">England – CCGs - Liverpool </v>
      </c>
      <c r="D81" s="51">
        <f t="shared" si="17"/>
        <v>200678</v>
      </c>
      <c r="E81" s="51">
        <f t="shared" si="17"/>
        <v>203052</v>
      </c>
      <c r="F81" s="52">
        <f t="shared" si="18"/>
        <v>500474</v>
      </c>
      <c r="G81" s="52">
        <f t="shared" si="19"/>
        <v>250396</v>
      </c>
      <c r="H81" s="53">
        <f t="shared" si="20"/>
        <v>250078</v>
      </c>
      <c r="I81" s="53">
        <f t="shared" si="21"/>
        <v>200678</v>
      </c>
      <c r="J81" s="53">
        <f t="shared" si="22"/>
        <v>203052</v>
      </c>
      <c r="K81" s="50">
        <f t="shared" si="23"/>
        <v>49718</v>
      </c>
      <c r="L81" s="51">
        <f t="shared" si="24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hidden="1" x14ac:dyDescent="0.3">
      <c r="A82" s="90" t="s">
        <v>187</v>
      </c>
      <c r="B82" s="148" t="s">
        <v>259</v>
      </c>
      <c r="C82" s="30" t="str">
        <f t="shared" si="16"/>
        <v xml:space="preserve">England – CCGs - Manchester </v>
      </c>
      <c r="D82" s="51">
        <f t="shared" si="17"/>
        <v>219579</v>
      </c>
      <c r="E82" s="51">
        <f t="shared" si="17"/>
        <v>212290</v>
      </c>
      <c r="F82" s="52">
        <f t="shared" si="18"/>
        <v>555741</v>
      </c>
      <c r="G82" s="52">
        <f t="shared" si="19"/>
        <v>282806</v>
      </c>
      <c r="H82" s="53">
        <f t="shared" si="20"/>
        <v>272935</v>
      </c>
      <c r="I82" s="53">
        <f t="shared" si="21"/>
        <v>219579</v>
      </c>
      <c r="J82" s="53">
        <f t="shared" si="22"/>
        <v>212290</v>
      </c>
      <c r="K82" s="50">
        <f t="shared" si="23"/>
        <v>63227</v>
      </c>
      <c r="L82" s="51">
        <f t="shared" si="24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hidden="1" x14ac:dyDescent="0.3">
      <c r="A83" s="90" t="s">
        <v>187</v>
      </c>
      <c r="B83" s="148" t="s">
        <v>260</v>
      </c>
      <c r="C83" s="30" t="str">
        <f t="shared" si="16"/>
        <v xml:space="preserve">England – CCGs - Mid Essex </v>
      </c>
      <c r="D83" s="51">
        <f t="shared" si="17"/>
        <v>152962</v>
      </c>
      <c r="E83" s="51">
        <f t="shared" si="17"/>
        <v>161882</v>
      </c>
      <c r="F83" s="52">
        <f t="shared" si="18"/>
        <v>398041</v>
      </c>
      <c r="G83" s="52">
        <f t="shared" si="19"/>
        <v>195852</v>
      </c>
      <c r="H83" s="53">
        <f t="shared" si="20"/>
        <v>202189</v>
      </c>
      <c r="I83" s="53">
        <f t="shared" si="21"/>
        <v>152962</v>
      </c>
      <c r="J83" s="53">
        <f t="shared" si="22"/>
        <v>161882</v>
      </c>
      <c r="K83" s="50">
        <f t="shared" si="23"/>
        <v>42890</v>
      </c>
      <c r="L83" s="51">
        <f t="shared" si="24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hidden="1" x14ac:dyDescent="0.3">
      <c r="A84" s="90" t="s">
        <v>187</v>
      </c>
      <c r="B84" s="148" t="s">
        <v>261</v>
      </c>
      <c r="C84" s="30" t="str">
        <f t="shared" si="16"/>
        <v xml:space="preserve">England – CCGs - Morecambe Bay </v>
      </c>
      <c r="D84" s="51">
        <f t="shared" si="17"/>
        <v>133687</v>
      </c>
      <c r="E84" s="51">
        <f t="shared" si="17"/>
        <v>139496</v>
      </c>
      <c r="F84" s="52">
        <f t="shared" si="18"/>
        <v>334287</v>
      </c>
      <c r="G84" s="52">
        <f t="shared" si="19"/>
        <v>165161</v>
      </c>
      <c r="H84" s="53">
        <f t="shared" si="20"/>
        <v>169126</v>
      </c>
      <c r="I84" s="53">
        <f t="shared" si="21"/>
        <v>133687</v>
      </c>
      <c r="J84" s="53">
        <f t="shared" si="22"/>
        <v>139496</v>
      </c>
      <c r="K84" s="50">
        <f t="shared" si="23"/>
        <v>31474</v>
      </c>
      <c r="L84" s="51">
        <f t="shared" si="24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hidden="1" x14ac:dyDescent="0.3">
      <c r="A85" s="90" t="s">
        <v>187</v>
      </c>
      <c r="B85" s="148" t="s">
        <v>262</v>
      </c>
      <c r="C85" s="30" t="str">
        <f t="shared" si="16"/>
        <v xml:space="preserve">England – CCGs - Newcastle Gateshead </v>
      </c>
      <c r="D85" s="51">
        <f t="shared" si="17"/>
        <v>204789</v>
      </c>
      <c r="E85" s="51">
        <f t="shared" si="17"/>
        <v>205862</v>
      </c>
      <c r="F85" s="52">
        <f t="shared" si="18"/>
        <v>508774</v>
      </c>
      <c r="G85" s="52">
        <f t="shared" si="19"/>
        <v>255015</v>
      </c>
      <c r="H85" s="53">
        <f t="shared" si="20"/>
        <v>253759</v>
      </c>
      <c r="I85" s="53">
        <f t="shared" si="21"/>
        <v>204789</v>
      </c>
      <c r="J85" s="53">
        <f t="shared" si="22"/>
        <v>205862</v>
      </c>
      <c r="K85" s="50">
        <f t="shared" si="23"/>
        <v>50226</v>
      </c>
      <c r="L85" s="51">
        <f t="shared" si="24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hidden="1" x14ac:dyDescent="0.3">
      <c r="A86" s="90" t="s">
        <v>187</v>
      </c>
      <c r="B86" s="148" t="s">
        <v>263</v>
      </c>
      <c r="C86" s="30" t="str">
        <f t="shared" si="16"/>
        <v xml:space="preserve">England – CCGs - Norfolk and Waveney </v>
      </c>
      <c r="D86" s="51">
        <f t="shared" si="17"/>
        <v>406639</v>
      </c>
      <c r="E86" s="51">
        <f t="shared" si="17"/>
        <v>431328</v>
      </c>
      <c r="F86" s="52">
        <f t="shared" si="18"/>
        <v>1032661</v>
      </c>
      <c r="G86" s="52">
        <f t="shared" si="19"/>
        <v>506595</v>
      </c>
      <c r="H86" s="53">
        <f t="shared" si="20"/>
        <v>526066</v>
      </c>
      <c r="I86" s="53">
        <f t="shared" si="21"/>
        <v>406639</v>
      </c>
      <c r="J86" s="53">
        <f t="shared" si="22"/>
        <v>431328</v>
      </c>
      <c r="K86" s="50">
        <f t="shared" si="23"/>
        <v>99956</v>
      </c>
      <c r="L86" s="51">
        <f t="shared" si="24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hidden="1" x14ac:dyDescent="0.3">
      <c r="A87" s="90" t="s">
        <v>187</v>
      </c>
      <c r="B87" s="148" t="s">
        <v>264</v>
      </c>
      <c r="C87" s="30" t="str">
        <f t="shared" si="16"/>
        <v xml:space="preserve">England – CCGs - North Central London </v>
      </c>
      <c r="D87" s="51">
        <f t="shared" si="17"/>
        <v>593891</v>
      </c>
      <c r="E87" s="51">
        <f t="shared" si="17"/>
        <v>596826</v>
      </c>
      <c r="F87" s="52">
        <f t="shared" si="18"/>
        <v>1526582</v>
      </c>
      <c r="G87" s="52">
        <f t="shared" si="19"/>
        <v>766256</v>
      </c>
      <c r="H87" s="53">
        <f t="shared" si="20"/>
        <v>760326</v>
      </c>
      <c r="I87" s="53">
        <f t="shared" si="21"/>
        <v>593891</v>
      </c>
      <c r="J87" s="53">
        <f t="shared" si="22"/>
        <v>596826</v>
      </c>
      <c r="K87" s="50">
        <f t="shared" si="23"/>
        <v>172365</v>
      </c>
      <c r="L87" s="51">
        <f t="shared" si="24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hidden="1" x14ac:dyDescent="0.3">
      <c r="A88" s="90" t="s">
        <v>187</v>
      </c>
      <c r="B88" s="148" t="s">
        <v>265</v>
      </c>
      <c r="C88" s="30" t="str">
        <f t="shared" si="16"/>
        <v xml:space="preserve">England – CCGs - North Cumbria </v>
      </c>
      <c r="D88" s="51">
        <f t="shared" si="17"/>
        <v>126576</v>
      </c>
      <c r="E88" s="51">
        <f t="shared" si="17"/>
        <v>133052</v>
      </c>
      <c r="F88" s="52">
        <f t="shared" si="18"/>
        <v>319669</v>
      </c>
      <c r="G88" s="52">
        <f t="shared" si="19"/>
        <v>157561</v>
      </c>
      <c r="H88" s="53">
        <f t="shared" si="20"/>
        <v>162108</v>
      </c>
      <c r="I88" s="53">
        <f t="shared" si="21"/>
        <v>126576</v>
      </c>
      <c r="J88" s="53">
        <f t="shared" si="22"/>
        <v>133052</v>
      </c>
      <c r="K88" s="50">
        <f t="shared" si="23"/>
        <v>30985</v>
      </c>
      <c r="L88" s="51">
        <f t="shared" si="24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hidden="1" x14ac:dyDescent="0.3">
      <c r="A89" s="90" t="s">
        <v>187</v>
      </c>
      <c r="B89" s="148" t="s">
        <v>266</v>
      </c>
      <c r="C89" s="30" t="str">
        <f t="shared" si="16"/>
        <v xml:space="preserve">England – CCGs - North East Essex </v>
      </c>
      <c r="D89" s="51">
        <f t="shared" si="17"/>
        <v>134387</v>
      </c>
      <c r="E89" s="51">
        <f t="shared" si="17"/>
        <v>142156</v>
      </c>
      <c r="F89" s="52">
        <f t="shared" si="18"/>
        <v>344553</v>
      </c>
      <c r="G89" s="52">
        <f t="shared" si="19"/>
        <v>169275</v>
      </c>
      <c r="H89" s="53">
        <f t="shared" si="20"/>
        <v>175278</v>
      </c>
      <c r="I89" s="53">
        <f t="shared" si="21"/>
        <v>134387</v>
      </c>
      <c r="J89" s="53">
        <f t="shared" si="22"/>
        <v>142156</v>
      </c>
      <c r="K89" s="50">
        <f t="shared" si="23"/>
        <v>34888</v>
      </c>
      <c r="L89" s="51">
        <f t="shared" si="24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hidden="1" x14ac:dyDescent="0.3">
      <c r="A90" s="90" t="s">
        <v>187</v>
      </c>
      <c r="B90" s="148" t="s">
        <v>267</v>
      </c>
      <c r="C90" s="30" t="str">
        <f t="shared" si="16"/>
        <v xml:space="preserve">England – CCGs - North East Lincolnshire </v>
      </c>
      <c r="D90" s="51">
        <f t="shared" si="17"/>
        <v>60580</v>
      </c>
      <c r="E90" s="51">
        <f t="shared" si="17"/>
        <v>64324</v>
      </c>
      <c r="F90" s="52">
        <f t="shared" si="18"/>
        <v>159364</v>
      </c>
      <c r="G90" s="52">
        <f t="shared" si="19"/>
        <v>78063</v>
      </c>
      <c r="H90" s="53">
        <f t="shared" si="20"/>
        <v>81301</v>
      </c>
      <c r="I90" s="53">
        <f t="shared" si="21"/>
        <v>60580</v>
      </c>
      <c r="J90" s="53">
        <f t="shared" si="22"/>
        <v>64324</v>
      </c>
      <c r="K90" s="50">
        <f t="shared" si="23"/>
        <v>17483</v>
      </c>
      <c r="L90" s="51">
        <f t="shared" si="24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hidden="1" x14ac:dyDescent="0.3">
      <c r="A91" s="90" t="s">
        <v>187</v>
      </c>
      <c r="B91" s="148" t="s">
        <v>268</v>
      </c>
      <c r="C91" s="30" t="str">
        <f t="shared" si="16"/>
        <v xml:space="preserve">England – CCGs - North East London </v>
      </c>
      <c r="D91" s="51">
        <f t="shared" ref="D91:E134" si="25">I91</f>
        <v>784566</v>
      </c>
      <c r="E91" s="51">
        <f t="shared" si="25"/>
        <v>758991</v>
      </c>
      <c r="F91" s="52">
        <f t="shared" si="18"/>
        <v>2036470</v>
      </c>
      <c r="G91" s="52">
        <f t="shared" si="19"/>
        <v>1037604</v>
      </c>
      <c r="H91" s="53">
        <f t="shared" si="20"/>
        <v>998866</v>
      </c>
      <c r="I91" s="53">
        <f t="shared" si="21"/>
        <v>784566</v>
      </c>
      <c r="J91" s="53">
        <f t="shared" si="22"/>
        <v>758991</v>
      </c>
      <c r="K91" s="50">
        <f t="shared" si="23"/>
        <v>253038</v>
      </c>
      <c r="L91" s="51">
        <f t="shared" si="24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hidden="1" x14ac:dyDescent="0.3">
      <c r="A92" s="90" t="s">
        <v>187</v>
      </c>
      <c r="B92" s="148" t="s">
        <v>269</v>
      </c>
      <c r="C92" s="30" t="str">
        <f t="shared" si="16"/>
        <v xml:space="preserve">England – CCGs - North Lincolnshire </v>
      </c>
      <c r="D92" s="51">
        <f t="shared" si="25"/>
        <v>67256</v>
      </c>
      <c r="E92" s="51">
        <f t="shared" si="25"/>
        <v>69815</v>
      </c>
      <c r="F92" s="52">
        <f t="shared" si="18"/>
        <v>172748</v>
      </c>
      <c r="G92" s="52">
        <f t="shared" si="19"/>
        <v>85356</v>
      </c>
      <c r="H92" s="53">
        <f t="shared" si="20"/>
        <v>87392</v>
      </c>
      <c r="I92" s="53">
        <f t="shared" si="21"/>
        <v>67256</v>
      </c>
      <c r="J92" s="53">
        <f t="shared" si="22"/>
        <v>69815</v>
      </c>
      <c r="K92" s="50">
        <f t="shared" si="23"/>
        <v>18100</v>
      </c>
      <c r="L92" s="51">
        <f t="shared" si="24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hidden="1" x14ac:dyDescent="0.3">
      <c r="A93" s="90" t="s">
        <v>187</v>
      </c>
      <c r="B93" s="148" t="s">
        <v>270</v>
      </c>
      <c r="C93" s="30" t="str">
        <f t="shared" ref="C93:C134" si="26">CONCATENATE(A93," - ",B93)</f>
        <v xml:space="preserve">England – CCGs - North Staffordshire </v>
      </c>
      <c r="D93" s="51">
        <f t="shared" si="25"/>
        <v>88333</v>
      </c>
      <c r="E93" s="51">
        <f t="shared" si="25"/>
        <v>91482</v>
      </c>
      <c r="F93" s="52">
        <f t="shared" si="18"/>
        <v>219786</v>
      </c>
      <c r="G93" s="52">
        <f t="shared" si="19"/>
        <v>108945</v>
      </c>
      <c r="H93" s="53">
        <f t="shared" si="20"/>
        <v>110841</v>
      </c>
      <c r="I93" s="53">
        <f t="shared" si="21"/>
        <v>88333</v>
      </c>
      <c r="J93" s="53">
        <f t="shared" si="22"/>
        <v>91482</v>
      </c>
      <c r="K93" s="50">
        <f t="shared" si="23"/>
        <v>20612</v>
      </c>
      <c r="L93" s="51">
        <f t="shared" si="24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hidden="1" x14ac:dyDescent="0.3">
      <c r="A94" s="90" t="s">
        <v>187</v>
      </c>
      <c r="B94" s="148" t="s">
        <v>271</v>
      </c>
      <c r="C94" s="30" t="str">
        <f t="shared" si="26"/>
        <v xml:space="preserve">England – CCGs - North Tyneside </v>
      </c>
      <c r="D94" s="51">
        <f t="shared" si="25"/>
        <v>79343</v>
      </c>
      <c r="E94" s="51">
        <f t="shared" si="25"/>
        <v>87511</v>
      </c>
      <c r="F94" s="52">
        <f t="shared" si="18"/>
        <v>208871</v>
      </c>
      <c r="G94" s="52">
        <f t="shared" si="19"/>
        <v>101089</v>
      </c>
      <c r="H94" s="53">
        <f t="shared" si="20"/>
        <v>107782</v>
      </c>
      <c r="I94" s="53">
        <f t="shared" si="21"/>
        <v>79343</v>
      </c>
      <c r="J94" s="53">
        <f t="shared" si="22"/>
        <v>87511</v>
      </c>
      <c r="K94" s="50">
        <f t="shared" si="23"/>
        <v>21746</v>
      </c>
      <c r="L94" s="51">
        <f t="shared" si="24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hidden="1" x14ac:dyDescent="0.3">
      <c r="A95" s="90" t="s">
        <v>187</v>
      </c>
      <c r="B95" s="148" t="s">
        <v>272</v>
      </c>
      <c r="C95" s="30" t="str">
        <f t="shared" si="26"/>
        <v xml:space="preserve">England – CCGs - North West London </v>
      </c>
      <c r="D95" s="51">
        <f t="shared" si="25"/>
        <v>828249</v>
      </c>
      <c r="E95" s="51">
        <f t="shared" si="25"/>
        <v>805826</v>
      </c>
      <c r="F95" s="52">
        <f t="shared" ref="F95:F134" si="27">G95+H95</f>
        <v>2111469</v>
      </c>
      <c r="G95" s="52">
        <f t="shared" ref="G95:G134" si="28">SUM(M95:CY95)</f>
        <v>1073359</v>
      </c>
      <c r="H95" s="53">
        <f t="shared" ref="H95:H134" si="29">SUM(CZ95:GL95)</f>
        <v>1038110</v>
      </c>
      <c r="I95" s="53">
        <f t="shared" ref="I95:I134" si="30">SUM(AE95:CY95)</f>
        <v>828249</v>
      </c>
      <c r="J95" s="53">
        <f t="shared" ref="J95:J134" si="31">SUM(DR95:GL95)</f>
        <v>805826</v>
      </c>
      <c r="K95" s="50">
        <f t="shared" ref="K95:K134" si="32">SUM(M95:AD95)</f>
        <v>245110</v>
      </c>
      <c r="L95" s="51">
        <f t="shared" ref="L95:L134" si="33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hidden="1" x14ac:dyDescent="0.3">
      <c r="A96" s="90" t="s">
        <v>187</v>
      </c>
      <c r="B96" s="148" t="s">
        <v>273</v>
      </c>
      <c r="C96" s="30" t="str">
        <f t="shared" si="26"/>
        <v xml:space="preserve">England – CCGs - North Yorkshire </v>
      </c>
      <c r="D96" s="51">
        <f t="shared" si="25"/>
        <v>170418</v>
      </c>
      <c r="E96" s="51">
        <f t="shared" si="25"/>
        <v>177419</v>
      </c>
      <c r="F96" s="52">
        <f t="shared" si="27"/>
        <v>429207</v>
      </c>
      <c r="G96" s="52">
        <f t="shared" si="28"/>
        <v>212423</v>
      </c>
      <c r="H96" s="53">
        <f t="shared" si="29"/>
        <v>216784</v>
      </c>
      <c r="I96" s="53">
        <f t="shared" si="30"/>
        <v>170418</v>
      </c>
      <c r="J96" s="53">
        <f t="shared" si="31"/>
        <v>177419</v>
      </c>
      <c r="K96" s="50">
        <f t="shared" si="32"/>
        <v>42005</v>
      </c>
      <c r="L96" s="51">
        <f t="shared" si="33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hidden="1" x14ac:dyDescent="0.3">
      <c r="A97" s="90" t="s">
        <v>187</v>
      </c>
      <c r="B97" s="148" t="s">
        <v>274</v>
      </c>
      <c r="C97" s="30" t="str">
        <f t="shared" si="26"/>
        <v xml:space="preserve">England – CCGs - Northamptonshire </v>
      </c>
      <c r="D97" s="51">
        <f t="shared" si="25"/>
        <v>280031</v>
      </c>
      <c r="E97" s="51">
        <f t="shared" si="25"/>
        <v>290793</v>
      </c>
      <c r="F97" s="52">
        <f t="shared" si="27"/>
        <v>740111</v>
      </c>
      <c r="G97" s="52">
        <f t="shared" si="28"/>
        <v>366197</v>
      </c>
      <c r="H97" s="53">
        <f t="shared" si="29"/>
        <v>373914</v>
      </c>
      <c r="I97" s="53">
        <f t="shared" si="30"/>
        <v>280031</v>
      </c>
      <c r="J97" s="53">
        <f t="shared" si="31"/>
        <v>290793</v>
      </c>
      <c r="K97" s="50">
        <f t="shared" si="32"/>
        <v>86166</v>
      </c>
      <c r="L97" s="51">
        <f t="shared" si="33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hidden="1" x14ac:dyDescent="0.3">
      <c r="A98" s="90" t="s">
        <v>187</v>
      </c>
      <c r="B98" s="148" t="s">
        <v>275</v>
      </c>
      <c r="C98" s="30" t="str">
        <f t="shared" si="26"/>
        <v xml:space="preserve">England – CCGs - Northumberland </v>
      </c>
      <c r="D98" s="51">
        <f t="shared" si="25"/>
        <v>127613</v>
      </c>
      <c r="E98" s="51">
        <f t="shared" si="25"/>
        <v>137406</v>
      </c>
      <c r="F98" s="52">
        <f t="shared" si="27"/>
        <v>323820</v>
      </c>
      <c r="G98" s="52">
        <f t="shared" si="28"/>
        <v>158024</v>
      </c>
      <c r="H98" s="53">
        <f t="shared" si="29"/>
        <v>165796</v>
      </c>
      <c r="I98" s="53">
        <f t="shared" si="30"/>
        <v>127613</v>
      </c>
      <c r="J98" s="53">
        <f t="shared" si="31"/>
        <v>137406</v>
      </c>
      <c r="K98" s="50">
        <f t="shared" si="32"/>
        <v>30411</v>
      </c>
      <c r="L98" s="51">
        <f t="shared" si="33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hidden="1" x14ac:dyDescent="0.3">
      <c r="A99" s="90" t="s">
        <v>187</v>
      </c>
      <c r="B99" s="148" t="s">
        <v>276</v>
      </c>
      <c r="C99" s="30" t="str">
        <f t="shared" si="26"/>
        <v xml:space="preserve">England – CCGs - Nottingham and Nottinghamshire </v>
      </c>
      <c r="D99" s="51">
        <f t="shared" si="25"/>
        <v>413641</v>
      </c>
      <c r="E99" s="51">
        <f t="shared" si="25"/>
        <v>424616</v>
      </c>
      <c r="F99" s="52">
        <f t="shared" si="27"/>
        <v>1052195</v>
      </c>
      <c r="G99" s="52">
        <f t="shared" si="28"/>
        <v>523505</v>
      </c>
      <c r="H99" s="53">
        <f t="shared" si="29"/>
        <v>528690</v>
      </c>
      <c r="I99" s="53">
        <f t="shared" si="30"/>
        <v>413641</v>
      </c>
      <c r="J99" s="53">
        <f t="shared" si="31"/>
        <v>424616</v>
      </c>
      <c r="K99" s="50">
        <f t="shared" si="32"/>
        <v>109864</v>
      </c>
      <c r="L99" s="51">
        <f t="shared" si="33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hidden="1" x14ac:dyDescent="0.3">
      <c r="A100" s="90" t="s">
        <v>187</v>
      </c>
      <c r="B100" s="148" t="s">
        <v>277</v>
      </c>
      <c r="C100" s="30" t="str">
        <f t="shared" si="26"/>
        <v xml:space="preserve">England – CCGs - Oldham </v>
      </c>
      <c r="D100" s="51">
        <f t="shared" si="25"/>
        <v>87171</v>
      </c>
      <c r="E100" s="51">
        <f t="shared" si="25"/>
        <v>91007</v>
      </c>
      <c r="F100" s="52">
        <f t="shared" si="27"/>
        <v>237628</v>
      </c>
      <c r="G100" s="52">
        <f t="shared" si="28"/>
        <v>117387</v>
      </c>
      <c r="H100" s="53">
        <f t="shared" si="29"/>
        <v>120241</v>
      </c>
      <c r="I100" s="53">
        <f t="shared" si="30"/>
        <v>87171</v>
      </c>
      <c r="J100" s="53">
        <f t="shared" si="31"/>
        <v>91007</v>
      </c>
      <c r="K100" s="50">
        <f t="shared" si="32"/>
        <v>30216</v>
      </c>
      <c r="L100" s="51">
        <f t="shared" si="33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hidden="1" x14ac:dyDescent="0.3">
      <c r="A101" s="90" t="s">
        <v>187</v>
      </c>
      <c r="B101" s="148" t="s">
        <v>278</v>
      </c>
      <c r="C101" s="30" t="str">
        <f t="shared" si="26"/>
        <v xml:space="preserve">England – CCGs - Oxfordshire </v>
      </c>
      <c r="D101" s="51">
        <f t="shared" si="25"/>
        <v>265165</v>
      </c>
      <c r="E101" s="51">
        <f t="shared" si="25"/>
        <v>271274</v>
      </c>
      <c r="F101" s="52">
        <f t="shared" si="27"/>
        <v>680874</v>
      </c>
      <c r="G101" s="52">
        <f t="shared" si="28"/>
        <v>339566</v>
      </c>
      <c r="H101" s="53">
        <f t="shared" si="29"/>
        <v>341308</v>
      </c>
      <c r="I101" s="53">
        <f t="shared" si="30"/>
        <v>265165</v>
      </c>
      <c r="J101" s="53">
        <f t="shared" si="31"/>
        <v>271274</v>
      </c>
      <c r="K101" s="50">
        <f t="shared" si="32"/>
        <v>74401</v>
      </c>
      <c r="L101" s="51">
        <f t="shared" si="33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hidden="1" x14ac:dyDescent="0.3">
      <c r="A102" s="90" t="s">
        <v>187</v>
      </c>
      <c r="B102" s="148" t="s">
        <v>279</v>
      </c>
      <c r="C102" s="30" t="str">
        <f t="shared" si="26"/>
        <v xml:space="preserve">England – CCGs - Portsmouth </v>
      </c>
      <c r="D102" s="51">
        <f t="shared" si="25"/>
        <v>87433</v>
      </c>
      <c r="E102" s="51">
        <f t="shared" si="25"/>
        <v>83503</v>
      </c>
      <c r="F102" s="52">
        <f t="shared" si="27"/>
        <v>214692</v>
      </c>
      <c r="G102" s="52">
        <f t="shared" si="28"/>
        <v>109781</v>
      </c>
      <c r="H102" s="53">
        <f t="shared" si="29"/>
        <v>104911</v>
      </c>
      <c r="I102" s="53">
        <f t="shared" si="30"/>
        <v>87433</v>
      </c>
      <c r="J102" s="53">
        <f t="shared" si="31"/>
        <v>83503</v>
      </c>
      <c r="K102" s="50">
        <f t="shared" si="32"/>
        <v>22348</v>
      </c>
      <c r="L102" s="51">
        <f t="shared" si="33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hidden="1" x14ac:dyDescent="0.3">
      <c r="A103" s="90" t="s">
        <v>187</v>
      </c>
      <c r="B103" s="148" t="s">
        <v>280</v>
      </c>
      <c r="C103" s="30" t="str">
        <f t="shared" si="26"/>
        <v xml:space="preserve">England – CCGs - Rotherham </v>
      </c>
      <c r="D103" s="51">
        <f t="shared" si="25"/>
        <v>101149</v>
      </c>
      <c r="E103" s="51">
        <f t="shared" si="25"/>
        <v>106382</v>
      </c>
      <c r="F103" s="52">
        <f t="shared" si="27"/>
        <v>264984</v>
      </c>
      <c r="G103" s="52">
        <f t="shared" si="28"/>
        <v>130367</v>
      </c>
      <c r="H103" s="53">
        <f t="shared" si="29"/>
        <v>134617</v>
      </c>
      <c r="I103" s="53">
        <f t="shared" si="30"/>
        <v>101149</v>
      </c>
      <c r="J103" s="53">
        <f t="shared" si="31"/>
        <v>106382</v>
      </c>
      <c r="K103" s="50">
        <f t="shared" si="32"/>
        <v>29218</v>
      </c>
      <c r="L103" s="51">
        <f t="shared" si="33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hidden="1" x14ac:dyDescent="0.3">
      <c r="A104" s="90" t="s">
        <v>187</v>
      </c>
      <c r="B104" s="148" t="s">
        <v>281</v>
      </c>
      <c r="C104" s="30" t="str">
        <f t="shared" si="26"/>
        <v xml:space="preserve">England – CCGs - Salford </v>
      </c>
      <c r="D104" s="51">
        <f t="shared" si="25"/>
        <v>102903</v>
      </c>
      <c r="E104" s="51">
        <f t="shared" si="25"/>
        <v>101352</v>
      </c>
      <c r="F104" s="52">
        <f t="shared" si="27"/>
        <v>262697</v>
      </c>
      <c r="G104" s="52">
        <f t="shared" si="28"/>
        <v>132945</v>
      </c>
      <c r="H104" s="53">
        <f t="shared" si="29"/>
        <v>129752</v>
      </c>
      <c r="I104" s="53">
        <f t="shared" si="30"/>
        <v>102903</v>
      </c>
      <c r="J104" s="53">
        <f t="shared" si="31"/>
        <v>101352</v>
      </c>
      <c r="K104" s="50">
        <f t="shared" si="32"/>
        <v>30042</v>
      </c>
      <c r="L104" s="51">
        <f t="shared" si="33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hidden="1" x14ac:dyDescent="0.3">
      <c r="A105" s="90" t="s">
        <v>187</v>
      </c>
      <c r="B105" s="148" t="s">
        <v>282</v>
      </c>
      <c r="C105" s="30" t="str">
        <f t="shared" si="26"/>
        <v xml:space="preserve">England – CCGs - Sheffield </v>
      </c>
      <c r="D105" s="51">
        <f t="shared" si="25"/>
        <v>232842</v>
      </c>
      <c r="E105" s="51">
        <f t="shared" si="25"/>
        <v>237974</v>
      </c>
      <c r="F105" s="52">
        <f t="shared" si="27"/>
        <v>589214</v>
      </c>
      <c r="G105" s="52">
        <f t="shared" si="28"/>
        <v>293715</v>
      </c>
      <c r="H105" s="53">
        <f t="shared" si="29"/>
        <v>295499</v>
      </c>
      <c r="I105" s="53">
        <f t="shared" si="30"/>
        <v>232842</v>
      </c>
      <c r="J105" s="53">
        <f t="shared" si="31"/>
        <v>237974</v>
      </c>
      <c r="K105" s="50">
        <f t="shared" si="32"/>
        <v>60873</v>
      </c>
      <c r="L105" s="51">
        <f t="shared" si="33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hidden="1" x14ac:dyDescent="0.3">
      <c r="A106" s="90" t="s">
        <v>187</v>
      </c>
      <c r="B106" s="148" t="s">
        <v>283</v>
      </c>
      <c r="C106" s="30" t="str">
        <f t="shared" si="26"/>
        <v xml:space="preserve">England – CCGs - Shropshire, Telford and Wrekin </v>
      </c>
      <c r="D106" s="51">
        <f t="shared" si="25"/>
        <v>199279</v>
      </c>
      <c r="E106" s="51">
        <f t="shared" si="25"/>
        <v>205519</v>
      </c>
      <c r="F106" s="52">
        <f t="shared" si="27"/>
        <v>506737</v>
      </c>
      <c r="G106" s="52">
        <f t="shared" si="28"/>
        <v>251214</v>
      </c>
      <c r="H106" s="53">
        <f t="shared" si="29"/>
        <v>255523</v>
      </c>
      <c r="I106" s="53">
        <f t="shared" si="30"/>
        <v>199279</v>
      </c>
      <c r="J106" s="53">
        <f t="shared" si="31"/>
        <v>205519</v>
      </c>
      <c r="K106" s="50">
        <f t="shared" si="32"/>
        <v>51935</v>
      </c>
      <c r="L106" s="51">
        <f t="shared" si="33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hidden="1" x14ac:dyDescent="0.3">
      <c r="A107" s="90" t="s">
        <v>187</v>
      </c>
      <c r="B107" s="148" t="s">
        <v>284</v>
      </c>
      <c r="C107" s="30" t="str">
        <f t="shared" si="26"/>
        <v xml:space="preserve">England – CCGs - Somerset </v>
      </c>
      <c r="D107" s="51">
        <f t="shared" si="25"/>
        <v>218431</v>
      </c>
      <c r="E107" s="51">
        <f t="shared" si="25"/>
        <v>234127</v>
      </c>
      <c r="F107" s="52">
        <f t="shared" si="27"/>
        <v>563851</v>
      </c>
      <c r="G107" s="52">
        <f t="shared" si="28"/>
        <v>275288</v>
      </c>
      <c r="H107" s="53">
        <f t="shared" si="29"/>
        <v>288563</v>
      </c>
      <c r="I107" s="53">
        <f t="shared" si="30"/>
        <v>218431</v>
      </c>
      <c r="J107" s="53">
        <f t="shared" si="31"/>
        <v>234127</v>
      </c>
      <c r="K107" s="50">
        <f t="shared" si="32"/>
        <v>56857</v>
      </c>
      <c r="L107" s="51">
        <f t="shared" si="33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hidden="1" x14ac:dyDescent="0.3">
      <c r="A108" s="90" t="s">
        <v>187</v>
      </c>
      <c r="B108" s="148" t="s">
        <v>285</v>
      </c>
      <c r="C108" s="30" t="str">
        <f t="shared" si="26"/>
        <v xml:space="preserve">England – CCGs - South East London </v>
      </c>
      <c r="D108" s="51">
        <f t="shared" si="25"/>
        <v>697479</v>
      </c>
      <c r="E108" s="51">
        <f t="shared" si="25"/>
        <v>722545</v>
      </c>
      <c r="F108" s="52">
        <f t="shared" si="27"/>
        <v>1818226</v>
      </c>
      <c r="G108" s="52">
        <f t="shared" si="28"/>
        <v>901719</v>
      </c>
      <c r="H108" s="53">
        <f t="shared" si="29"/>
        <v>916507</v>
      </c>
      <c r="I108" s="53">
        <f t="shared" si="30"/>
        <v>697479</v>
      </c>
      <c r="J108" s="53">
        <f t="shared" si="31"/>
        <v>722545</v>
      </c>
      <c r="K108" s="50">
        <f t="shared" si="32"/>
        <v>204240</v>
      </c>
      <c r="L108" s="51">
        <f t="shared" si="33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hidden="1" x14ac:dyDescent="0.3">
      <c r="A109" s="90" t="s">
        <v>187</v>
      </c>
      <c r="B109" s="148" t="s">
        <v>286</v>
      </c>
      <c r="C109" s="30" t="str">
        <f t="shared" si="26"/>
        <v xml:space="preserve">England – CCGs - South East Staffordshire and Seisdon Peninsula </v>
      </c>
      <c r="D109" s="51">
        <f t="shared" si="25"/>
        <v>90257</v>
      </c>
      <c r="E109" s="51">
        <f t="shared" si="25"/>
        <v>93228</v>
      </c>
      <c r="F109" s="52">
        <f t="shared" si="27"/>
        <v>227695</v>
      </c>
      <c r="G109" s="52">
        <f t="shared" si="28"/>
        <v>113031</v>
      </c>
      <c r="H109" s="53">
        <f t="shared" si="29"/>
        <v>114664</v>
      </c>
      <c r="I109" s="53">
        <f t="shared" si="30"/>
        <v>90257</v>
      </c>
      <c r="J109" s="53">
        <f t="shared" si="31"/>
        <v>93228</v>
      </c>
      <c r="K109" s="50">
        <f t="shared" si="32"/>
        <v>22774</v>
      </c>
      <c r="L109" s="51">
        <f t="shared" si="33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hidden="1" x14ac:dyDescent="0.3">
      <c r="A110" s="90" t="s">
        <v>187</v>
      </c>
      <c r="B110" s="148" t="s">
        <v>287</v>
      </c>
      <c r="C110" s="30" t="str">
        <f t="shared" si="26"/>
        <v xml:space="preserve">England – CCGs - South Sefton </v>
      </c>
      <c r="D110" s="51">
        <f t="shared" si="25"/>
        <v>60427</v>
      </c>
      <c r="E110" s="51">
        <f t="shared" si="25"/>
        <v>66609</v>
      </c>
      <c r="F110" s="52">
        <f t="shared" si="27"/>
        <v>159713</v>
      </c>
      <c r="G110" s="52">
        <f t="shared" si="28"/>
        <v>77155</v>
      </c>
      <c r="H110" s="53">
        <f t="shared" si="29"/>
        <v>82558</v>
      </c>
      <c r="I110" s="53">
        <f t="shared" si="30"/>
        <v>60427</v>
      </c>
      <c r="J110" s="53">
        <f t="shared" si="31"/>
        <v>66609</v>
      </c>
      <c r="K110" s="50">
        <f t="shared" si="32"/>
        <v>16728</v>
      </c>
      <c r="L110" s="51">
        <f t="shared" si="33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hidden="1" x14ac:dyDescent="0.3">
      <c r="A111" s="90" t="s">
        <v>187</v>
      </c>
      <c r="B111" s="148" t="s">
        <v>288</v>
      </c>
      <c r="C111" s="30" t="str">
        <f t="shared" si="26"/>
        <v xml:space="preserve">England – CCGs - South Tyneside </v>
      </c>
      <c r="D111" s="51">
        <f t="shared" si="25"/>
        <v>57876</v>
      </c>
      <c r="E111" s="51">
        <f t="shared" si="25"/>
        <v>63002</v>
      </c>
      <c r="F111" s="52">
        <f t="shared" si="27"/>
        <v>151133</v>
      </c>
      <c r="G111" s="52">
        <f t="shared" si="28"/>
        <v>73400</v>
      </c>
      <c r="H111" s="53">
        <f t="shared" si="29"/>
        <v>77733</v>
      </c>
      <c r="I111" s="53">
        <f t="shared" si="30"/>
        <v>57876</v>
      </c>
      <c r="J111" s="53">
        <f t="shared" si="31"/>
        <v>63002</v>
      </c>
      <c r="K111" s="50">
        <f t="shared" si="32"/>
        <v>15524</v>
      </c>
      <c r="L111" s="51">
        <f t="shared" si="33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hidden="1" x14ac:dyDescent="0.3">
      <c r="A112" s="90" t="s">
        <v>187</v>
      </c>
      <c r="B112" s="148" t="s">
        <v>289</v>
      </c>
      <c r="C112" s="30" t="str">
        <f t="shared" si="26"/>
        <v xml:space="preserve">England – CCGs - South West London </v>
      </c>
      <c r="D112" s="51">
        <f t="shared" si="25"/>
        <v>560076</v>
      </c>
      <c r="E112" s="51">
        <f t="shared" si="25"/>
        <v>606444</v>
      </c>
      <c r="F112" s="52">
        <f t="shared" si="27"/>
        <v>1509741</v>
      </c>
      <c r="G112" s="52">
        <f t="shared" si="28"/>
        <v>735440</v>
      </c>
      <c r="H112" s="53">
        <f t="shared" si="29"/>
        <v>774301</v>
      </c>
      <c r="I112" s="53">
        <f t="shared" si="30"/>
        <v>560076</v>
      </c>
      <c r="J112" s="53">
        <f t="shared" si="31"/>
        <v>606444</v>
      </c>
      <c r="K112" s="50">
        <f t="shared" si="32"/>
        <v>175364</v>
      </c>
      <c r="L112" s="51">
        <f t="shared" si="33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hidden="1" x14ac:dyDescent="0.3">
      <c r="A113" s="90" t="s">
        <v>187</v>
      </c>
      <c r="B113" s="148" t="s">
        <v>290</v>
      </c>
      <c r="C113" s="30" t="str">
        <f t="shared" si="26"/>
        <v xml:space="preserve">England – CCGs - Southend </v>
      </c>
      <c r="D113" s="51">
        <f t="shared" si="25"/>
        <v>69358</v>
      </c>
      <c r="E113" s="51">
        <f t="shared" si="25"/>
        <v>73679</v>
      </c>
      <c r="F113" s="52">
        <f t="shared" si="27"/>
        <v>182773</v>
      </c>
      <c r="G113" s="52">
        <f t="shared" si="28"/>
        <v>89594</v>
      </c>
      <c r="H113" s="53">
        <f t="shared" si="29"/>
        <v>93179</v>
      </c>
      <c r="I113" s="53">
        <f t="shared" si="30"/>
        <v>69358</v>
      </c>
      <c r="J113" s="53">
        <f t="shared" si="31"/>
        <v>73679</v>
      </c>
      <c r="K113" s="50">
        <f t="shared" si="32"/>
        <v>20236</v>
      </c>
      <c r="L113" s="51">
        <f t="shared" si="33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hidden="1" x14ac:dyDescent="0.3">
      <c r="A114" s="90" t="s">
        <v>187</v>
      </c>
      <c r="B114" s="148" t="s">
        <v>291</v>
      </c>
      <c r="C114" s="30" t="str">
        <f t="shared" si="26"/>
        <v xml:space="preserve">England – CCGs - Southport and Formby </v>
      </c>
      <c r="D114" s="51">
        <f t="shared" si="25"/>
        <v>44714</v>
      </c>
      <c r="E114" s="51">
        <f t="shared" si="25"/>
        <v>50051</v>
      </c>
      <c r="F114" s="52">
        <f t="shared" si="27"/>
        <v>116186</v>
      </c>
      <c r="G114" s="52">
        <f t="shared" si="28"/>
        <v>55713</v>
      </c>
      <c r="H114" s="53">
        <f t="shared" si="29"/>
        <v>60473</v>
      </c>
      <c r="I114" s="53">
        <f t="shared" si="30"/>
        <v>44714</v>
      </c>
      <c r="J114" s="53">
        <f t="shared" si="31"/>
        <v>50051</v>
      </c>
      <c r="K114" s="50">
        <f t="shared" si="32"/>
        <v>10999</v>
      </c>
      <c r="L114" s="51">
        <f t="shared" si="33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hidden="1" x14ac:dyDescent="0.3">
      <c r="A115" s="90" t="s">
        <v>187</v>
      </c>
      <c r="B115" s="148" t="s">
        <v>292</v>
      </c>
      <c r="C115" s="30" t="str">
        <f t="shared" si="26"/>
        <v xml:space="preserve">England – CCGs - St Helens </v>
      </c>
      <c r="D115" s="51">
        <f t="shared" si="25"/>
        <v>70210</v>
      </c>
      <c r="E115" s="51">
        <f t="shared" si="25"/>
        <v>73992</v>
      </c>
      <c r="F115" s="52">
        <f t="shared" si="27"/>
        <v>181095</v>
      </c>
      <c r="G115" s="52">
        <f t="shared" si="28"/>
        <v>89111</v>
      </c>
      <c r="H115" s="53">
        <f t="shared" si="29"/>
        <v>91984</v>
      </c>
      <c r="I115" s="53">
        <f t="shared" si="30"/>
        <v>70210</v>
      </c>
      <c r="J115" s="53">
        <f t="shared" si="31"/>
        <v>73992</v>
      </c>
      <c r="K115" s="50">
        <f t="shared" si="32"/>
        <v>18901</v>
      </c>
      <c r="L115" s="51">
        <f t="shared" si="33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hidden="1" x14ac:dyDescent="0.3">
      <c r="A116" s="90" t="s">
        <v>187</v>
      </c>
      <c r="B116" s="148" t="s">
        <v>293</v>
      </c>
      <c r="C116" s="30" t="str">
        <f t="shared" si="26"/>
        <v xml:space="preserve">England – CCGs - Stafford and Surrounds </v>
      </c>
      <c r="D116" s="51">
        <f t="shared" si="25"/>
        <v>63189</v>
      </c>
      <c r="E116" s="51">
        <f t="shared" si="25"/>
        <v>64865</v>
      </c>
      <c r="F116" s="52">
        <f t="shared" si="27"/>
        <v>157906</v>
      </c>
      <c r="G116" s="52">
        <f t="shared" si="28"/>
        <v>78481</v>
      </c>
      <c r="H116" s="53">
        <f t="shared" si="29"/>
        <v>79425</v>
      </c>
      <c r="I116" s="53">
        <f t="shared" si="30"/>
        <v>63189</v>
      </c>
      <c r="J116" s="53">
        <f t="shared" si="31"/>
        <v>64865</v>
      </c>
      <c r="K116" s="50">
        <f t="shared" si="32"/>
        <v>15292</v>
      </c>
      <c r="L116" s="51">
        <f t="shared" si="33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hidden="1" x14ac:dyDescent="0.3">
      <c r="A117" s="90" t="s">
        <v>187</v>
      </c>
      <c r="B117" s="148" t="s">
        <v>294</v>
      </c>
      <c r="C117" s="30" t="str">
        <f t="shared" si="26"/>
        <v xml:space="preserve">England – CCGs - Stockport </v>
      </c>
      <c r="D117" s="51">
        <f t="shared" si="25"/>
        <v>111346</v>
      </c>
      <c r="E117" s="51">
        <f t="shared" si="25"/>
        <v>118948</v>
      </c>
      <c r="F117" s="52">
        <f t="shared" si="27"/>
        <v>294197</v>
      </c>
      <c r="G117" s="52">
        <f t="shared" si="28"/>
        <v>144354</v>
      </c>
      <c r="H117" s="53">
        <f t="shared" si="29"/>
        <v>149843</v>
      </c>
      <c r="I117" s="53">
        <f t="shared" si="30"/>
        <v>111346</v>
      </c>
      <c r="J117" s="53">
        <f t="shared" si="31"/>
        <v>118948</v>
      </c>
      <c r="K117" s="50">
        <f t="shared" si="32"/>
        <v>33008</v>
      </c>
      <c r="L117" s="51">
        <f t="shared" si="33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hidden="1" x14ac:dyDescent="0.3">
      <c r="A118" s="90" t="s">
        <v>187</v>
      </c>
      <c r="B118" s="148" t="s">
        <v>295</v>
      </c>
      <c r="C118" s="30" t="str">
        <f t="shared" si="26"/>
        <v xml:space="preserve">England – CCGs - Stoke on Trent </v>
      </c>
      <c r="D118" s="51">
        <f t="shared" si="25"/>
        <v>102874</v>
      </c>
      <c r="E118" s="51">
        <f t="shared" si="25"/>
        <v>102346</v>
      </c>
      <c r="F118" s="52">
        <f t="shared" si="27"/>
        <v>264873</v>
      </c>
      <c r="G118" s="52">
        <f t="shared" si="28"/>
        <v>133290</v>
      </c>
      <c r="H118" s="53">
        <f t="shared" si="29"/>
        <v>131583</v>
      </c>
      <c r="I118" s="53">
        <f t="shared" si="30"/>
        <v>102874</v>
      </c>
      <c r="J118" s="53">
        <f t="shared" si="31"/>
        <v>102346</v>
      </c>
      <c r="K118" s="50">
        <f t="shared" si="32"/>
        <v>30416</v>
      </c>
      <c r="L118" s="51">
        <f t="shared" si="33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hidden="1" x14ac:dyDescent="0.3">
      <c r="A119" s="90" t="s">
        <v>187</v>
      </c>
      <c r="B119" s="148" t="s">
        <v>296</v>
      </c>
      <c r="C119" s="30" t="str">
        <f t="shared" si="26"/>
        <v xml:space="preserve">England – CCGs - Sunderland </v>
      </c>
      <c r="D119" s="51">
        <f t="shared" si="25"/>
        <v>107086</v>
      </c>
      <c r="E119" s="51">
        <f t="shared" si="25"/>
        <v>115795</v>
      </c>
      <c r="F119" s="52">
        <f t="shared" si="27"/>
        <v>277846</v>
      </c>
      <c r="G119" s="52">
        <f t="shared" si="28"/>
        <v>135461</v>
      </c>
      <c r="H119" s="53">
        <f t="shared" si="29"/>
        <v>142385</v>
      </c>
      <c r="I119" s="53">
        <f t="shared" si="30"/>
        <v>107086</v>
      </c>
      <c r="J119" s="53">
        <f t="shared" si="31"/>
        <v>115795</v>
      </c>
      <c r="K119" s="50">
        <f t="shared" si="32"/>
        <v>28375</v>
      </c>
      <c r="L119" s="51">
        <f t="shared" si="33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hidden="1" x14ac:dyDescent="0.3">
      <c r="A120" s="90" t="s">
        <v>187</v>
      </c>
      <c r="B120" s="148" t="s">
        <v>297</v>
      </c>
      <c r="C120" s="30" t="str">
        <f t="shared" si="26"/>
        <v xml:space="preserve">England – CCGs - Surrey Heartlands </v>
      </c>
      <c r="D120" s="51">
        <f t="shared" si="25"/>
        <v>396737</v>
      </c>
      <c r="E120" s="51">
        <f t="shared" si="25"/>
        <v>421113</v>
      </c>
      <c r="F120" s="52">
        <f t="shared" si="27"/>
        <v>1052425</v>
      </c>
      <c r="G120" s="52">
        <f t="shared" si="28"/>
        <v>516937</v>
      </c>
      <c r="H120" s="53">
        <f t="shared" si="29"/>
        <v>535488</v>
      </c>
      <c r="I120" s="53">
        <f t="shared" si="30"/>
        <v>396737</v>
      </c>
      <c r="J120" s="53">
        <f t="shared" si="31"/>
        <v>421113</v>
      </c>
      <c r="K120" s="50">
        <f t="shared" si="32"/>
        <v>120200</v>
      </c>
      <c r="L120" s="51">
        <f t="shared" si="33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hidden="1" x14ac:dyDescent="0.3">
      <c r="A121" s="90" t="s">
        <v>187</v>
      </c>
      <c r="B121" s="148" t="s">
        <v>298</v>
      </c>
      <c r="C121" s="30" t="str">
        <f t="shared" si="26"/>
        <v xml:space="preserve">England – CCGs - Tameside and Glossop </v>
      </c>
      <c r="D121" s="51">
        <f t="shared" si="25"/>
        <v>98898</v>
      </c>
      <c r="E121" s="51">
        <f t="shared" si="25"/>
        <v>104171</v>
      </c>
      <c r="F121" s="52">
        <f t="shared" si="27"/>
        <v>260721</v>
      </c>
      <c r="G121" s="52">
        <f t="shared" si="28"/>
        <v>128389</v>
      </c>
      <c r="H121" s="53">
        <f t="shared" si="29"/>
        <v>132332</v>
      </c>
      <c r="I121" s="53">
        <f t="shared" si="30"/>
        <v>98898</v>
      </c>
      <c r="J121" s="53">
        <f t="shared" si="31"/>
        <v>104171</v>
      </c>
      <c r="K121" s="50">
        <f t="shared" si="32"/>
        <v>29491</v>
      </c>
      <c r="L121" s="51">
        <f t="shared" si="33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hidden="1" x14ac:dyDescent="0.3">
      <c r="A122" s="90" t="s">
        <v>187</v>
      </c>
      <c r="B122" s="148" t="s">
        <v>299</v>
      </c>
      <c r="C122" s="30" t="str">
        <f t="shared" si="26"/>
        <v xml:space="preserve">England – CCGs - Tees Valley </v>
      </c>
      <c r="D122" s="51">
        <f t="shared" si="25"/>
        <v>256901</v>
      </c>
      <c r="E122" s="51">
        <f t="shared" si="25"/>
        <v>272771</v>
      </c>
      <c r="F122" s="52">
        <f t="shared" si="27"/>
        <v>677170</v>
      </c>
      <c r="G122" s="52">
        <f t="shared" si="28"/>
        <v>332507</v>
      </c>
      <c r="H122" s="53">
        <f t="shared" si="29"/>
        <v>344663</v>
      </c>
      <c r="I122" s="53">
        <f t="shared" si="30"/>
        <v>256901</v>
      </c>
      <c r="J122" s="53">
        <f t="shared" si="31"/>
        <v>272771</v>
      </c>
      <c r="K122" s="50">
        <f t="shared" si="32"/>
        <v>75606</v>
      </c>
      <c r="L122" s="51">
        <f t="shared" si="33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hidden="1" x14ac:dyDescent="0.3">
      <c r="A123" s="90" t="s">
        <v>187</v>
      </c>
      <c r="B123" s="148" t="s">
        <v>300</v>
      </c>
      <c r="C123" s="30" t="str">
        <f t="shared" si="26"/>
        <v xml:space="preserve">England – CCGs - Thurrock </v>
      </c>
      <c r="D123" s="51">
        <f t="shared" si="25"/>
        <v>63352</v>
      </c>
      <c r="E123" s="51">
        <f t="shared" si="25"/>
        <v>66798</v>
      </c>
      <c r="F123" s="52">
        <f t="shared" si="27"/>
        <v>175531</v>
      </c>
      <c r="G123" s="52">
        <f t="shared" si="28"/>
        <v>86554</v>
      </c>
      <c r="H123" s="53">
        <f t="shared" si="29"/>
        <v>88977</v>
      </c>
      <c r="I123" s="53">
        <f t="shared" si="30"/>
        <v>63352</v>
      </c>
      <c r="J123" s="53">
        <f t="shared" si="31"/>
        <v>66798</v>
      </c>
      <c r="K123" s="50">
        <f t="shared" si="32"/>
        <v>23202</v>
      </c>
      <c r="L123" s="51">
        <f t="shared" si="33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hidden="1" x14ac:dyDescent="0.3">
      <c r="A124" s="90" t="s">
        <v>187</v>
      </c>
      <c r="B124" s="148" t="s">
        <v>301</v>
      </c>
      <c r="C124" s="30" t="str">
        <f t="shared" si="26"/>
        <v xml:space="preserve">England – CCGs - Trafford </v>
      </c>
      <c r="D124" s="51">
        <f t="shared" si="25"/>
        <v>87288</v>
      </c>
      <c r="E124" s="51">
        <f t="shared" si="25"/>
        <v>93665</v>
      </c>
      <c r="F124" s="52">
        <f t="shared" si="27"/>
        <v>237579</v>
      </c>
      <c r="G124" s="52">
        <f t="shared" si="28"/>
        <v>116212</v>
      </c>
      <c r="H124" s="53">
        <f t="shared" si="29"/>
        <v>121367</v>
      </c>
      <c r="I124" s="53">
        <f t="shared" si="30"/>
        <v>87288</v>
      </c>
      <c r="J124" s="53">
        <f t="shared" si="31"/>
        <v>93665</v>
      </c>
      <c r="K124" s="50">
        <f t="shared" si="32"/>
        <v>28924</v>
      </c>
      <c r="L124" s="51">
        <f t="shared" si="33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hidden="1" x14ac:dyDescent="0.3">
      <c r="A125" s="90" t="s">
        <v>187</v>
      </c>
      <c r="B125" s="148" t="s">
        <v>302</v>
      </c>
      <c r="C125" s="30" t="str">
        <f t="shared" si="26"/>
        <v xml:space="preserve">England – CCGs - Vale of York </v>
      </c>
      <c r="D125" s="51">
        <f t="shared" si="25"/>
        <v>146468</v>
      </c>
      <c r="E125" s="51">
        <f t="shared" si="25"/>
        <v>154913</v>
      </c>
      <c r="F125" s="52">
        <f t="shared" si="27"/>
        <v>368525</v>
      </c>
      <c r="G125" s="52">
        <f t="shared" si="28"/>
        <v>180821</v>
      </c>
      <c r="H125" s="53">
        <f t="shared" si="29"/>
        <v>187704</v>
      </c>
      <c r="I125" s="53">
        <f t="shared" si="30"/>
        <v>146468</v>
      </c>
      <c r="J125" s="53">
        <f t="shared" si="31"/>
        <v>154913</v>
      </c>
      <c r="K125" s="50">
        <f t="shared" si="32"/>
        <v>34353</v>
      </c>
      <c r="L125" s="51">
        <f t="shared" si="33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hidden="1" x14ac:dyDescent="0.3">
      <c r="A126" s="90" t="s">
        <v>187</v>
      </c>
      <c r="B126" s="148" t="s">
        <v>303</v>
      </c>
      <c r="C126" s="30" t="str">
        <f t="shared" si="26"/>
        <v xml:space="preserve">England – CCGs - Wakefield </v>
      </c>
      <c r="D126" s="51">
        <f t="shared" si="25"/>
        <v>134520</v>
      </c>
      <c r="E126" s="51">
        <f t="shared" si="25"/>
        <v>142086</v>
      </c>
      <c r="F126" s="52">
        <f t="shared" si="27"/>
        <v>351592</v>
      </c>
      <c r="G126" s="52">
        <f t="shared" si="28"/>
        <v>172868</v>
      </c>
      <c r="H126" s="53">
        <f t="shared" si="29"/>
        <v>178724</v>
      </c>
      <c r="I126" s="53">
        <f t="shared" si="30"/>
        <v>134520</v>
      </c>
      <c r="J126" s="53">
        <f t="shared" si="31"/>
        <v>142086</v>
      </c>
      <c r="K126" s="50">
        <f t="shared" si="32"/>
        <v>38348</v>
      </c>
      <c r="L126" s="51">
        <f t="shared" si="33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hidden="1" x14ac:dyDescent="0.3">
      <c r="A127" s="90" t="s">
        <v>187</v>
      </c>
      <c r="B127" s="148" t="s">
        <v>304</v>
      </c>
      <c r="C127" s="30" t="str">
        <f t="shared" si="26"/>
        <v xml:space="preserve">England – CCGs - Warrington </v>
      </c>
      <c r="D127" s="51">
        <f t="shared" si="25"/>
        <v>81158</v>
      </c>
      <c r="E127" s="51">
        <f t="shared" si="25"/>
        <v>84062</v>
      </c>
      <c r="F127" s="52">
        <f t="shared" si="27"/>
        <v>209397</v>
      </c>
      <c r="G127" s="52">
        <f t="shared" si="28"/>
        <v>103843</v>
      </c>
      <c r="H127" s="53">
        <f t="shared" si="29"/>
        <v>105554</v>
      </c>
      <c r="I127" s="53">
        <f t="shared" si="30"/>
        <v>81158</v>
      </c>
      <c r="J127" s="53">
        <f t="shared" si="31"/>
        <v>84062</v>
      </c>
      <c r="K127" s="50">
        <f t="shared" si="32"/>
        <v>22685</v>
      </c>
      <c r="L127" s="51">
        <f t="shared" si="33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hidden="1" x14ac:dyDescent="0.3">
      <c r="A128" s="90" t="s">
        <v>187</v>
      </c>
      <c r="B128" s="148" t="s">
        <v>305</v>
      </c>
      <c r="C128" s="30" t="str">
        <f t="shared" si="26"/>
        <v xml:space="preserve">England – CCGs - West Essex </v>
      </c>
      <c r="D128" s="51">
        <f t="shared" si="25"/>
        <v>115635</v>
      </c>
      <c r="E128" s="51">
        <f t="shared" si="25"/>
        <v>125876</v>
      </c>
      <c r="F128" s="52">
        <f t="shared" si="27"/>
        <v>312214</v>
      </c>
      <c r="G128" s="52">
        <f t="shared" si="28"/>
        <v>151819</v>
      </c>
      <c r="H128" s="53">
        <f t="shared" si="29"/>
        <v>160395</v>
      </c>
      <c r="I128" s="53">
        <f t="shared" si="30"/>
        <v>115635</v>
      </c>
      <c r="J128" s="53">
        <f t="shared" si="31"/>
        <v>125876</v>
      </c>
      <c r="K128" s="50">
        <f t="shared" si="32"/>
        <v>36184</v>
      </c>
      <c r="L128" s="51">
        <f t="shared" si="33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hidden="1" x14ac:dyDescent="0.3">
      <c r="A129" s="90" t="s">
        <v>187</v>
      </c>
      <c r="B129" s="148" t="s">
        <v>306</v>
      </c>
      <c r="C129" s="30" t="str">
        <f t="shared" si="26"/>
        <v xml:space="preserve">England – CCGs - West Lancashire </v>
      </c>
      <c r="D129" s="51">
        <f t="shared" si="25"/>
        <v>43994</v>
      </c>
      <c r="E129" s="51">
        <f t="shared" si="25"/>
        <v>48248</v>
      </c>
      <c r="F129" s="52">
        <f t="shared" si="27"/>
        <v>114496</v>
      </c>
      <c r="G129" s="52">
        <f t="shared" si="28"/>
        <v>55455</v>
      </c>
      <c r="H129" s="53">
        <f t="shared" si="29"/>
        <v>59041</v>
      </c>
      <c r="I129" s="53">
        <f t="shared" si="30"/>
        <v>43994</v>
      </c>
      <c r="J129" s="53">
        <f t="shared" si="31"/>
        <v>48248</v>
      </c>
      <c r="K129" s="50">
        <f t="shared" si="32"/>
        <v>11461</v>
      </c>
      <c r="L129" s="51">
        <f t="shared" si="33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hidden="1" x14ac:dyDescent="0.3">
      <c r="A130" s="90" t="s">
        <v>187</v>
      </c>
      <c r="B130" s="148" t="s">
        <v>307</v>
      </c>
      <c r="C130" s="30" t="str">
        <f t="shared" si="26"/>
        <v xml:space="preserve">England – CCGs - West Leicestershire </v>
      </c>
      <c r="D130" s="51">
        <f t="shared" si="25"/>
        <v>162877</v>
      </c>
      <c r="E130" s="51">
        <f t="shared" si="25"/>
        <v>167371</v>
      </c>
      <c r="F130" s="52">
        <f t="shared" si="27"/>
        <v>411705</v>
      </c>
      <c r="G130" s="52">
        <f t="shared" si="28"/>
        <v>204835</v>
      </c>
      <c r="H130" s="53">
        <f t="shared" si="29"/>
        <v>206870</v>
      </c>
      <c r="I130" s="53">
        <f t="shared" si="30"/>
        <v>162877</v>
      </c>
      <c r="J130" s="53">
        <f t="shared" si="31"/>
        <v>167371</v>
      </c>
      <c r="K130" s="50">
        <f t="shared" si="32"/>
        <v>41958</v>
      </c>
      <c r="L130" s="51">
        <f t="shared" si="33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hidden="1" x14ac:dyDescent="0.3">
      <c r="A131" s="90" t="s">
        <v>187</v>
      </c>
      <c r="B131" s="148" t="s">
        <v>308</v>
      </c>
      <c r="C131" s="30" t="str">
        <f t="shared" si="26"/>
        <v xml:space="preserve">England – CCGs - West Suffolk </v>
      </c>
      <c r="D131" s="51">
        <f t="shared" si="25"/>
        <v>90596</v>
      </c>
      <c r="E131" s="51">
        <f t="shared" si="25"/>
        <v>92681</v>
      </c>
      <c r="F131" s="52">
        <f t="shared" si="27"/>
        <v>230556</v>
      </c>
      <c r="G131" s="52">
        <f t="shared" si="28"/>
        <v>114860</v>
      </c>
      <c r="H131" s="53">
        <f t="shared" si="29"/>
        <v>115696</v>
      </c>
      <c r="I131" s="53">
        <f t="shared" si="30"/>
        <v>90596</v>
      </c>
      <c r="J131" s="53">
        <f t="shared" si="31"/>
        <v>92681</v>
      </c>
      <c r="K131" s="50">
        <f t="shared" si="32"/>
        <v>24264</v>
      </c>
      <c r="L131" s="51">
        <f t="shared" si="33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hidden="1" x14ac:dyDescent="0.3">
      <c r="A132" s="90" t="s">
        <v>187</v>
      </c>
      <c r="B132" s="148" t="s">
        <v>309</v>
      </c>
      <c r="C132" s="30" t="str">
        <f t="shared" si="26"/>
        <v xml:space="preserve">England – CCGs - West Sussex </v>
      </c>
      <c r="D132" s="51">
        <f t="shared" si="25"/>
        <v>327773</v>
      </c>
      <c r="E132" s="51">
        <f t="shared" si="25"/>
        <v>357417</v>
      </c>
      <c r="F132" s="52">
        <f t="shared" si="27"/>
        <v>860949</v>
      </c>
      <c r="G132" s="52">
        <f t="shared" si="28"/>
        <v>418387</v>
      </c>
      <c r="H132" s="53">
        <f t="shared" si="29"/>
        <v>442562</v>
      </c>
      <c r="I132" s="53">
        <f t="shared" si="30"/>
        <v>327773</v>
      </c>
      <c r="J132" s="53">
        <f t="shared" si="31"/>
        <v>357417</v>
      </c>
      <c r="K132" s="50">
        <f t="shared" si="32"/>
        <v>90614</v>
      </c>
      <c r="L132" s="51">
        <f t="shared" si="33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hidden="1" x14ac:dyDescent="0.3">
      <c r="A133" s="90" t="s">
        <v>187</v>
      </c>
      <c r="B133" s="148" t="s">
        <v>310</v>
      </c>
      <c r="C133" s="30" t="str">
        <f t="shared" si="26"/>
        <v xml:space="preserve">England – CCGs - Wigan Borough </v>
      </c>
      <c r="D133" s="51">
        <f t="shared" si="25"/>
        <v>129027</v>
      </c>
      <c r="E133" s="51">
        <f t="shared" si="25"/>
        <v>132301</v>
      </c>
      <c r="F133" s="52">
        <f t="shared" si="27"/>
        <v>330712</v>
      </c>
      <c r="G133" s="52">
        <f t="shared" si="28"/>
        <v>164901</v>
      </c>
      <c r="H133" s="53">
        <f t="shared" si="29"/>
        <v>165811</v>
      </c>
      <c r="I133" s="53">
        <f t="shared" si="30"/>
        <v>129027</v>
      </c>
      <c r="J133" s="53">
        <f t="shared" si="31"/>
        <v>132301</v>
      </c>
      <c r="K133" s="50">
        <f t="shared" si="32"/>
        <v>35874</v>
      </c>
      <c r="L133" s="51">
        <f t="shared" si="33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hidden="1" x14ac:dyDescent="0.3">
      <c r="A134" s="90" t="s">
        <v>187</v>
      </c>
      <c r="B134" s="148" t="s">
        <v>311</v>
      </c>
      <c r="C134" s="30" t="str">
        <f t="shared" si="26"/>
        <v xml:space="preserve">England – CCGs - Wirral </v>
      </c>
      <c r="D134" s="51">
        <f t="shared" si="25"/>
        <v>122430</v>
      </c>
      <c r="E134" s="51">
        <f t="shared" si="25"/>
        <v>134475</v>
      </c>
      <c r="F134" s="52">
        <f t="shared" si="27"/>
        <v>324336</v>
      </c>
      <c r="G134" s="52">
        <f t="shared" si="28"/>
        <v>157115</v>
      </c>
      <c r="H134" s="53">
        <f t="shared" si="29"/>
        <v>167221</v>
      </c>
      <c r="I134" s="53">
        <f t="shared" si="30"/>
        <v>122430</v>
      </c>
      <c r="J134" s="53">
        <f t="shared" si="31"/>
        <v>134475</v>
      </c>
      <c r="K134" s="50">
        <f t="shared" si="32"/>
        <v>34685</v>
      </c>
      <c r="L134" s="51">
        <f t="shared" si="33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7" customFormat="1" hidden="1" x14ac:dyDescent="0.3">
      <c r="A135" s="123"/>
      <c r="B135" s="124"/>
      <c r="C135" s="123"/>
      <c r="D135" s="126">
        <f t="shared" ref="D135:L135" si="34">SUM(D29:D134)</f>
        <v>21779298</v>
      </c>
      <c r="E135" s="126">
        <f t="shared" si="34"/>
        <v>22677552</v>
      </c>
      <c r="F135" s="126">
        <f t="shared" si="34"/>
        <v>56550138</v>
      </c>
      <c r="G135" s="126">
        <f t="shared" si="34"/>
        <v>27982818</v>
      </c>
      <c r="H135" s="126">
        <f t="shared" si="34"/>
        <v>28567320</v>
      </c>
      <c r="I135" s="126">
        <f t="shared" si="34"/>
        <v>21779298</v>
      </c>
      <c r="J135" s="126">
        <f t="shared" si="34"/>
        <v>22677552</v>
      </c>
      <c r="K135" s="126">
        <f t="shared" si="34"/>
        <v>6203520</v>
      </c>
      <c r="L135" s="126">
        <f t="shared" si="34"/>
        <v>5889768</v>
      </c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5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5"/>
    </row>
    <row r="136" spans="1:194" s="1" customFormat="1" hidden="1" x14ac:dyDescent="0.3">
      <c r="A136" s="54" t="s">
        <v>167</v>
      </c>
      <c r="B136" s="108" t="s">
        <v>312</v>
      </c>
      <c r="C136" s="30" t="str">
        <f t="shared" ref="C136:C142" si="35">CONCATENATE(A136," - ",B136)</f>
        <v xml:space="preserve">Wales – Health Boards - Aneurin Bevan University Health Board </v>
      </c>
      <c r="D136" s="51">
        <f t="shared" ref="D136:E142" si="36">I136</f>
        <v>230384</v>
      </c>
      <c r="E136" s="51">
        <f t="shared" si="36"/>
        <v>244141</v>
      </c>
      <c r="F136" s="52">
        <f t="shared" ref="F136:F142" si="37">G136+H136</f>
        <v>598194</v>
      </c>
      <c r="G136" s="52">
        <f t="shared" ref="G136:G142" si="38">SUM(M136:CY136)</f>
        <v>293960</v>
      </c>
      <c r="H136" s="53">
        <f t="shared" ref="H136:H142" si="39">SUM(CZ136:GL136)</f>
        <v>304234</v>
      </c>
      <c r="I136" s="53">
        <f t="shared" ref="I136:I142" si="40">SUM(AE136:CY136)</f>
        <v>230384</v>
      </c>
      <c r="J136" s="53">
        <f t="shared" ref="J136:J142" si="41">SUM(DR136:GL136)</f>
        <v>244141</v>
      </c>
      <c r="K136" s="50">
        <f t="shared" ref="K136:K142" si="42">SUM(M136:AD136)</f>
        <v>63576</v>
      </c>
      <c r="L136" s="51">
        <f t="shared" ref="L136:L142" si="43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hidden="1" x14ac:dyDescent="0.3">
      <c r="A137" s="54" t="s">
        <v>167</v>
      </c>
      <c r="B137" s="109" t="s">
        <v>313</v>
      </c>
      <c r="C137" s="30" t="str">
        <f t="shared" si="35"/>
        <v xml:space="preserve">Wales – Health Boards - Betsi Cadwaladr University Health Board </v>
      </c>
      <c r="D137" s="51">
        <f t="shared" si="36"/>
        <v>276941</v>
      </c>
      <c r="E137" s="51">
        <f t="shared" si="36"/>
        <v>288072</v>
      </c>
      <c r="F137" s="52">
        <f t="shared" si="37"/>
        <v>703361</v>
      </c>
      <c r="G137" s="52">
        <f t="shared" si="38"/>
        <v>347846</v>
      </c>
      <c r="H137" s="53">
        <f t="shared" si="39"/>
        <v>355515</v>
      </c>
      <c r="I137" s="53">
        <f t="shared" si="40"/>
        <v>276941</v>
      </c>
      <c r="J137" s="53">
        <f t="shared" si="41"/>
        <v>288072</v>
      </c>
      <c r="K137" s="50">
        <f t="shared" si="42"/>
        <v>70905</v>
      </c>
      <c r="L137" s="51">
        <f t="shared" si="43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hidden="1" x14ac:dyDescent="0.3">
      <c r="A138" s="54" t="s">
        <v>167</v>
      </c>
      <c r="B138" s="109" t="s">
        <v>314</v>
      </c>
      <c r="C138" s="30" t="str">
        <f t="shared" si="35"/>
        <v xml:space="preserve">Wales – Health Boards - Cardiff and Vale University Health Board </v>
      </c>
      <c r="D138" s="51">
        <f t="shared" si="36"/>
        <v>196766</v>
      </c>
      <c r="E138" s="51">
        <f t="shared" si="36"/>
        <v>204467</v>
      </c>
      <c r="F138" s="52">
        <f t="shared" si="37"/>
        <v>504497</v>
      </c>
      <c r="G138" s="52">
        <f t="shared" si="38"/>
        <v>249404</v>
      </c>
      <c r="H138" s="53">
        <f t="shared" si="39"/>
        <v>255093</v>
      </c>
      <c r="I138" s="53">
        <f t="shared" si="40"/>
        <v>196766</v>
      </c>
      <c r="J138" s="53">
        <f t="shared" si="41"/>
        <v>204467</v>
      </c>
      <c r="K138" s="50">
        <f t="shared" si="42"/>
        <v>52638</v>
      </c>
      <c r="L138" s="51">
        <f t="shared" si="43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hidden="1" x14ac:dyDescent="0.3">
      <c r="A139" s="54" t="s">
        <v>167</v>
      </c>
      <c r="B139" s="109" t="s">
        <v>315</v>
      </c>
      <c r="C139" s="30" t="str">
        <f t="shared" si="35"/>
        <v xml:space="preserve">Wales – Health Boards - Cwm Taf Morgannwg University Health Board </v>
      </c>
      <c r="D139" s="51">
        <f t="shared" si="36"/>
        <v>173886</v>
      </c>
      <c r="E139" s="51">
        <f t="shared" si="36"/>
        <v>183637</v>
      </c>
      <c r="F139" s="52">
        <f t="shared" si="37"/>
        <v>449836</v>
      </c>
      <c r="G139" s="52">
        <f t="shared" si="38"/>
        <v>221209</v>
      </c>
      <c r="H139" s="53">
        <f t="shared" si="39"/>
        <v>228627</v>
      </c>
      <c r="I139" s="53">
        <f t="shared" si="40"/>
        <v>173886</v>
      </c>
      <c r="J139" s="53">
        <f t="shared" si="41"/>
        <v>183637</v>
      </c>
      <c r="K139" s="50">
        <f t="shared" si="42"/>
        <v>47323</v>
      </c>
      <c r="L139" s="51">
        <f t="shared" si="43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hidden="1" x14ac:dyDescent="0.3">
      <c r="A140" s="54" t="s">
        <v>167</v>
      </c>
      <c r="B140" s="109" t="s">
        <v>316</v>
      </c>
      <c r="C140" s="30" t="str">
        <f t="shared" si="35"/>
        <v xml:space="preserve">Wales – Health Boards - Hywel Dda University Health Board </v>
      </c>
      <c r="D140" s="51">
        <f t="shared" si="36"/>
        <v>153791</v>
      </c>
      <c r="E140" s="51">
        <f t="shared" si="36"/>
        <v>162424</v>
      </c>
      <c r="F140" s="52">
        <f t="shared" si="37"/>
        <v>389719</v>
      </c>
      <c r="G140" s="52">
        <f t="shared" si="38"/>
        <v>191368</v>
      </c>
      <c r="H140" s="53">
        <f t="shared" si="39"/>
        <v>198351</v>
      </c>
      <c r="I140" s="53">
        <f t="shared" si="40"/>
        <v>153791</v>
      </c>
      <c r="J140" s="53">
        <f t="shared" si="41"/>
        <v>162424</v>
      </c>
      <c r="K140" s="50">
        <f t="shared" si="42"/>
        <v>37577</v>
      </c>
      <c r="L140" s="51">
        <f t="shared" si="43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hidden="1" x14ac:dyDescent="0.3">
      <c r="A141" s="54" t="s">
        <v>167</v>
      </c>
      <c r="B141" s="109" t="s">
        <v>317</v>
      </c>
      <c r="C141" s="30" t="str">
        <f t="shared" si="35"/>
        <v xml:space="preserve">Wales – Health Boards - Powys Teaching Health Board </v>
      </c>
      <c r="D141" s="51">
        <f t="shared" si="36"/>
        <v>53621</v>
      </c>
      <c r="E141" s="51">
        <f t="shared" si="36"/>
        <v>55565</v>
      </c>
      <c r="F141" s="52">
        <f t="shared" si="37"/>
        <v>133030</v>
      </c>
      <c r="G141" s="52">
        <f t="shared" si="38"/>
        <v>65849</v>
      </c>
      <c r="H141" s="53">
        <f t="shared" si="39"/>
        <v>67181</v>
      </c>
      <c r="I141" s="53">
        <f t="shared" si="40"/>
        <v>53621</v>
      </c>
      <c r="J141" s="53">
        <f t="shared" si="41"/>
        <v>55565</v>
      </c>
      <c r="K141" s="50">
        <f t="shared" si="42"/>
        <v>12228</v>
      </c>
      <c r="L141" s="51">
        <f t="shared" si="43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hidden="1" x14ac:dyDescent="0.3">
      <c r="A142" s="55" t="s">
        <v>167</v>
      </c>
      <c r="B142" s="107" t="s">
        <v>318</v>
      </c>
      <c r="C142" s="44" t="str">
        <f t="shared" si="35"/>
        <v xml:space="preserve">Wales – Health Boards - Swansea Bay University Health Board </v>
      </c>
      <c r="D142" s="57">
        <f t="shared" si="36"/>
        <v>155314</v>
      </c>
      <c r="E142" s="57">
        <f t="shared" si="36"/>
        <v>160705</v>
      </c>
      <c r="F142" s="48">
        <f t="shared" si="37"/>
        <v>390949</v>
      </c>
      <c r="G142" s="48">
        <f t="shared" si="38"/>
        <v>193888</v>
      </c>
      <c r="H142" s="49">
        <f t="shared" si="39"/>
        <v>197061</v>
      </c>
      <c r="I142" s="49">
        <f t="shared" si="40"/>
        <v>155314</v>
      </c>
      <c r="J142" s="49">
        <f t="shared" si="41"/>
        <v>160705</v>
      </c>
      <c r="K142" s="56">
        <f t="shared" si="42"/>
        <v>38574</v>
      </c>
      <c r="L142" s="57">
        <f t="shared" si="43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7" customFormat="1" hidden="1" x14ac:dyDescent="0.3">
      <c r="A143" s="128"/>
      <c r="B143" s="129"/>
      <c r="C143" s="128"/>
      <c r="D143" s="41">
        <f>SUM(D136:D142)</f>
        <v>1240703</v>
      </c>
      <c r="E143" s="41">
        <f t="shared" ref="E143:L143" si="44">SUM(E136:E142)</f>
        <v>1299011</v>
      </c>
      <c r="F143" s="41">
        <f t="shared" si="44"/>
        <v>3169586</v>
      </c>
      <c r="G143" s="41">
        <f t="shared" si="44"/>
        <v>1563524</v>
      </c>
      <c r="H143" s="41">
        <f t="shared" si="44"/>
        <v>1606062</v>
      </c>
      <c r="I143" s="41">
        <f t="shared" si="44"/>
        <v>1240703</v>
      </c>
      <c r="J143" s="41">
        <f t="shared" si="44"/>
        <v>1299011</v>
      </c>
      <c r="K143" s="41">
        <f t="shared" si="44"/>
        <v>322821</v>
      </c>
      <c r="L143" s="41">
        <f t="shared" si="44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3">
      <c r="A144" s="59" t="s">
        <v>170</v>
      </c>
      <c r="B144" s="108" t="s">
        <v>319</v>
      </c>
      <c r="C144" s="72" t="str">
        <f>CONCATENATE(A144," - ",B144)</f>
        <v>NI – Health and Social Care Trusts - Belfast Health and Social Care Trust</v>
      </c>
      <c r="D144" s="61">
        <f t="shared" ref="D144:E148" si="45">I144</f>
        <v>135219</v>
      </c>
      <c r="E144" s="61">
        <f t="shared" si="45"/>
        <v>146505</v>
      </c>
      <c r="F144" s="483">
        <f>G144+H144</f>
        <v>359230</v>
      </c>
      <c r="G144" s="483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484">
        <f>SUM(M144:AD144)</f>
        <v>39808</v>
      </c>
      <c r="L144" s="61">
        <f>SUM(CZ144:DQ144)</f>
        <v>37698</v>
      </c>
      <c r="M144" s="484">
        <v>2188</v>
      </c>
      <c r="N144" s="484">
        <v>2204</v>
      </c>
      <c r="O144" s="484">
        <v>2116</v>
      </c>
      <c r="P144" s="484">
        <v>2337</v>
      </c>
      <c r="Q144" s="484">
        <v>2365</v>
      </c>
      <c r="R144" s="484">
        <v>2267</v>
      </c>
      <c r="S144" s="484">
        <v>2292</v>
      </c>
      <c r="T144" s="484">
        <v>2232</v>
      </c>
      <c r="U144" s="484">
        <v>2440</v>
      </c>
      <c r="V144" s="484">
        <v>2370</v>
      </c>
      <c r="W144" s="484">
        <v>2222</v>
      </c>
      <c r="X144" s="484">
        <v>2322</v>
      </c>
      <c r="Y144" s="484">
        <v>2265</v>
      </c>
      <c r="Z144" s="484">
        <v>2135</v>
      </c>
      <c r="AA144" s="484">
        <v>2055</v>
      </c>
      <c r="AB144" s="484">
        <v>2008</v>
      </c>
      <c r="AC144" s="484">
        <v>2031</v>
      </c>
      <c r="AD144" s="484">
        <v>1959</v>
      </c>
      <c r="AE144" s="484">
        <v>1985</v>
      </c>
      <c r="AF144" s="484">
        <v>2475</v>
      </c>
      <c r="AG144" s="484">
        <v>2910</v>
      </c>
      <c r="AH144" s="484">
        <v>3177</v>
      </c>
      <c r="AI144" s="484">
        <v>3010</v>
      </c>
      <c r="AJ144" s="484">
        <v>2832</v>
      </c>
      <c r="AK144" s="484">
        <v>2591</v>
      </c>
      <c r="AL144" s="484">
        <v>2463</v>
      </c>
      <c r="AM144" s="484">
        <v>2555</v>
      </c>
      <c r="AN144" s="484">
        <v>2521</v>
      </c>
      <c r="AO144" s="484">
        <v>2916</v>
      </c>
      <c r="AP144" s="484">
        <v>2858</v>
      </c>
      <c r="AQ144" s="484">
        <v>2683</v>
      </c>
      <c r="AR144" s="484">
        <v>2646</v>
      </c>
      <c r="AS144" s="484">
        <v>2741</v>
      </c>
      <c r="AT144" s="484">
        <v>2785</v>
      </c>
      <c r="AU144" s="484">
        <v>2793</v>
      </c>
      <c r="AV144" s="484">
        <v>2667</v>
      </c>
      <c r="AW144" s="484">
        <v>2498</v>
      </c>
      <c r="AX144" s="484">
        <v>2474</v>
      </c>
      <c r="AY144" s="484">
        <v>2374</v>
      </c>
      <c r="AZ144" s="484">
        <v>2374</v>
      </c>
      <c r="BA144" s="484">
        <v>2327</v>
      </c>
      <c r="BB144" s="484">
        <v>2224</v>
      </c>
      <c r="BC144" s="484">
        <v>2023</v>
      </c>
      <c r="BD144" s="484">
        <v>2044</v>
      </c>
      <c r="BE144" s="484">
        <v>2090</v>
      </c>
      <c r="BF144" s="484">
        <v>2126</v>
      </c>
      <c r="BG144" s="484">
        <v>2064</v>
      </c>
      <c r="BH144" s="484">
        <v>2068</v>
      </c>
      <c r="BI144" s="484">
        <v>2125</v>
      </c>
      <c r="BJ144" s="484">
        <v>2113</v>
      </c>
      <c r="BK144" s="484">
        <v>2124</v>
      </c>
      <c r="BL144" s="484">
        <v>2090</v>
      </c>
      <c r="BM144" s="484">
        <v>2250</v>
      </c>
      <c r="BN144" s="484">
        <v>2262</v>
      </c>
      <c r="BO144" s="484">
        <v>2271</v>
      </c>
      <c r="BP144" s="484">
        <v>2263</v>
      </c>
      <c r="BQ144" s="484">
        <v>2271</v>
      </c>
      <c r="BR144" s="484">
        <v>2191</v>
      </c>
      <c r="BS144" s="484">
        <v>2134</v>
      </c>
      <c r="BT144" s="484">
        <v>2174</v>
      </c>
      <c r="BU144" s="484">
        <v>2044</v>
      </c>
      <c r="BV144" s="484">
        <v>1945</v>
      </c>
      <c r="BW144" s="484">
        <v>1931</v>
      </c>
      <c r="BX144" s="484">
        <v>1779</v>
      </c>
      <c r="BY144" s="484">
        <v>1701</v>
      </c>
      <c r="BZ144" s="484">
        <v>1598</v>
      </c>
      <c r="CA144" s="484">
        <v>1578</v>
      </c>
      <c r="CB144" s="484">
        <v>1495</v>
      </c>
      <c r="CC144" s="484">
        <v>1386</v>
      </c>
      <c r="CD144" s="484">
        <v>1352</v>
      </c>
      <c r="CE144" s="484">
        <v>1265</v>
      </c>
      <c r="CF144" s="484">
        <v>1271</v>
      </c>
      <c r="CG144" s="484">
        <v>1213</v>
      </c>
      <c r="CH144" s="484">
        <v>1158</v>
      </c>
      <c r="CI144" s="484">
        <v>1088</v>
      </c>
      <c r="CJ144" s="484">
        <v>1062</v>
      </c>
      <c r="CK144" s="484">
        <v>1077</v>
      </c>
      <c r="CL144" s="484">
        <v>1031</v>
      </c>
      <c r="CM144" s="484">
        <v>947</v>
      </c>
      <c r="CN144" s="484">
        <v>777</v>
      </c>
      <c r="CO144" s="484">
        <v>722</v>
      </c>
      <c r="CP144" s="484">
        <v>736</v>
      </c>
      <c r="CQ144" s="484">
        <v>661</v>
      </c>
      <c r="CR144" s="484">
        <v>618</v>
      </c>
      <c r="CS144" s="484">
        <v>516</v>
      </c>
      <c r="CT144" s="484">
        <v>470</v>
      </c>
      <c r="CU144" s="484">
        <v>440</v>
      </c>
      <c r="CV144" s="484">
        <v>382</v>
      </c>
      <c r="CW144" s="484">
        <v>306</v>
      </c>
      <c r="CX144" s="484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hidden="1" x14ac:dyDescent="0.3">
      <c r="A145" s="59" t="s">
        <v>170</v>
      </c>
      <c r="B145" s="109" t="s">
        <v>320</v>
      </c>
      <c r="C145" s="30" t="str">
        <f>CONCATENATE(A145," - ",B145)</f>
        <v>NI – Health and Social Care Trusts - Northern Health and Social Care Trust</v>
      </c>
      <c r="D145" s="51">
        <f t="shared" si="45"/>
        <v>180390</v>
      </c>
      <c r="E145" s="51">
        <f t="shared" si="45"/>
        <v>190522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SUM(M145:AD145)</f>
        <v>56002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hidden="1" x14ac:dyDescent="0.3">
      <c r="A146" s="59" t="s">
        <v>170</v>
      </c>
      <c r="B146" s="109" t="s">
        <v>321</v>
      </c>
      <c r="C146" s="30" t="str">
        <f>CONCATENATE(A146," - ",B146)</f>
        <v>NI – Health and Social Care Trusts - South Eastern Health and Social Care Trust</v>
      </c>
      <c r="D146" s="51">
        <f t="shared" si="45"/>
        <v>135718</v>
      </c>
      <c r="E146" s="51">
        <f t="shared" si="45"/>
        <v>146761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SUM(M146:AD146)</f>
        <v>42077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hidden="1" x14ac:dyDescent="0.3">
      <c r="A147" s="59" t="s">
        <v>170</v>
      </c>
      <c r="B147" s="109" t="s">
        <v>322</v>
      </c>
      <c r="C147" s="30" t="str">
        <f>CONCATENATE(A147," - ",B147)</f>
        <v>NI – Health and Social Care Trusts - Southern Health and Social Care Trust</v>
      </c>
      <c r="D147" s="51">
        <f t="shared" si="45"/>
        <v>143165</v>
      </c>
      <c r="E147" s="51">
        <f t="shared" si="45"/>
        <v>146057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SUM(M147:AD147)</f>
        <v>50983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hidden="1" x14ac:dyDescent="0.3">
      <c r="A148" s="63" t="s">
        <v>170</v>
      </c>
      <c r="B148" s="107" t="s">
        <v>323</v>
      </c>
      <c r="C148" s="44" t="str">
        <f>CONCATENATE(A148," - ",B148)</f>
        <v>NI – Health and Social Care Trusts - Western Health and Social Care Trust</v>
      </c>
      <c r="D148" s="57">
        <f t="shared" si="45"/>
        <v>113341</v>
      </c>
      <c r="E148" s="57">
        <f t="shared" si="45"/>
        <v>116724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SUM(M148:AD148)</f>
        <v>37452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7" customFormat="1" hidden="1" x14ac:dyDescent="0.3">
      <c r="A149" s="128"/>
      <c r="B149" s="129"/>
      <c r="C149" s="128"/>
      <c r="D149" s="41">
        <f>SUM(D144:D148)</f>
        <v>707833</v>
      </c>
      <c r="E149" s="41">
        <f t="shared" ref="E149:L149" si="46">SUM(E144:E148)</f>
        <v>746569</v>
      </c>
      <c r="F149" s="41">
        <f t="shared" si="46"/>
        <v>1895510</v>
      </c>
      <c r="G149" s="41">
        <f t="shared" si="46"/>
        <v>934155</v>
      </c>
      <c r="H149" s="41">
        <f t="shared" si="46"/>
        <v>961355</v>
      </c>
      <c r="I149" s="41">
        <f t="shared" si="46"/>
        <v>707833</v>
      </c>
      <c r="J149" s="41">
        <f t="shared" si="46"/>
        <v>746569</v>
      </c>
      <c r="K149" s="41">
        <f t="shared" si="46"/>
        <v>226322</v>
      </c>
      <c r="L149" s="41">
        <f t="shared" si="46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3">
      <c r="A150" s="73" t="s">
        <v>165</v>
      </c>
      <c r="B150" s="110" t="s">
        <v>324</v>
      </c>
      <c r="C150" s="72" t="str">
        <f>CONCATENATE(A150," - ",B150)</f>
        <v>NHSE regions - East of England</v>
      </c>
      <c r="D150" s="61">
        <f t="shared" ref="D150:E156" si="47">I150</f>
        <v>2500273</v>
      </c>
      <c r="E150" s="61">
        <f t="shared" si="47"/>
        <v>2631851</v>
      </c>
      <c r="F150" s="483">
        <f t="shared" ref="F150:F156" si="48">G150+H150</f>
        <v>6563018</v>
      </c>
      <c r="G150" s="483">
        <f t="shared" ref="G150:G156" si="49">SUM(M150:CY150)</f>
        <v>3234684</v>
      </c>
      <c r="H150" s="62">
        <f t="shared" ref="H150:H156" si="50">SUM(CZ150:GL150)</f>
        <v>3328334</v>
      </c>
      <c r="I150" s="62">
        <f t="shared" ref="I150:I156" si="51">SUM(AE150:CY150)</f>
        <v>2500273</v>
      </c>
      <c r="J150" s="62">
        <f t="shared" ref="J150:J156" si="52">SUM(DR150:GL150)</f>
        <v>2631851</v>
      </c>
      <c r="K150" s="484">
        <f t="shared" ref="K150:K156" si="53">SUM(M150:AD150)</f>
        <v>734411</v>
      </c>
      <c r="L150" s="61">
        <f t="shared" ref="L150:L156" si="54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hidden="1" x14ac:dyDescent="0.3">
      <c r="A151" s="64" t="s">
        <v>165</v>
      </c>
      <c r="B151" s="110" t="s">
        <v>325</v>
      </c>
      <c r="C151" s="30" t="str">
        <f>CONCATENATE(A151," - ",B151)</f>
        <v>NHSE regions - London</v>
      </c>
      <c r="D151" s="51">
        <f t="shared" si="47"/>
        <v>3464261</v>
      </c>
      <c r="E151" s="51">
        <f t="shared" si="47"/>
        <v>3490632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50">
        <f t="shared" si="53"/>
        <v>1050117</v>
      </c>
      <c r="L151" s="51">
        <f t="shared" si="54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hidden="1" x14ac:dyDescent="0.3">
      <c r="A152" s="64" t="s">
        <v>165</v>
      </c>
      <c r="B152" s="110" t="s">
        <v>326</v>
      </c>
      <c r="C152" s="30" t="str">
        <f t="shared" ref="C152:C199" si="55">CONCATENATE(A152," - ",B152)</f>
        <v>NHSE regions - Midlands</v>
      </c>
      <c r="D152" s="51">
        <f t="shared" si="47"/>
        <v>4112569</v>
      </c>
      <c r="E152" s="51">
        <f t="shared" si="47"/>
        <v>4266088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50">
        <f t="shared" si="53"/>
        <v>1168580</v>
      </c>
      <c r="L152" s="51">
        <f t="shared" si="54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hidden="1" x14ac:dyDescent="0.3">
      <c r="A153" s="64" t="s">
        <v>165</v>
      </c>
      <c r="B153" s="110" t="s">
        <v>327</v>
      </c>
      <c r="C153" s="30" t="str">
        <f t="shared" si="55"/>
        <v>NHSE regions - North East and Yorkshire</v>
      </c>
      <c r="D153" s="51">
        <f t="shared" si="47"/>
        <v>3341801</v>
      </c>
      <c r="E153" s="51">
        <f t="shared" si="47"/>
        <v>3506309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50">
        <f t="shared" si="53"/>
        <v>917782</v>
      </c>
      <c r="L153" s="51">
        <f t="shared" si="54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hidden="1" x14ac:dyDescent="0.3">
      <c r="A154" s="64" t="s">
        <v>165</v>
      </c>
      <c r="B154" s="110" t="s">
        <v>328</v>
      </c>
      <c r="C154" s="30" t="str">
        <f t="shared" si="55"/>
        <v>NHSE regions - North West</v>
      </c>
      <c r="D154" s="51">
        <f t="shared" si="47"/>
        <v>2722575</v>
      </c>
      <c r="E154" s="51">
        <f t="shared" si="47"/>
        <v>2845662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50">
        <f t="shared" si="53"/>
        <v>779566</v>
      </c>
      <c r="L154" s="51">
        <f t="shared" si="54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hidden="1" x14ac:dyDescent="0.3">
      <c r="A155" s="64" t="s">
        <v>165</v>
      </c>
      <c r="B155" s="110" t="s">
        <v>329</v>
      </c>
      <c r="C155" s="30" t="str">
        <f t="shared" si="55"/>
        <v>NHSE regions - South East</v>
      </c>
      <c r="D155" s="51">
        <f t="shared" si="47"/>
        <v>3420890</v>
      </c>
      <c r="E155" s="51">
        <f t="shared" si="47"/>
        <v>3602685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50">
        <f t="shared" si="53"/>
        <v>981584</v>
      </c>
      <c r="L155" s="51">
        <f t="shared" si="54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hidden="1" x14ac:dyDescent="0.3">
      <c r="A156" s="156" t="s">
        <v>165</v>
      </c>
      <c r="B156" s="110" t="s">
        <v>330</v>
      </c>
      <c r="C156" s="30" t="str">
        <f t="shared" si="55"/>
        <v>NHSE regions - South West</v>
      </c>
      <c r="D156" s="51">
        <f t="shared" si="47"/>
        <v>2216929</v>
      </c>
      <c r="E156" s="51">
        <f t="shared" si="47"/>
        <v>2334325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50">
        <f t="shared" si="53"/>
        <v>571480</v>
      </c>
      <c r="L156" s="51">
        <f t="shared" si="54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7" customFormat="1" hidden="1" x14ac:dyDescent="0.3">
      <c r="A157" s="130"/>
      <c r="B157" s="131"/>
      <c r="C157" s="123"/>
      <c r="D157" s="132">
        <f>SUM(D150:D156)</f>
        <v>21779298</v>
      </c>
      <c r="E157" s="132">
        <f>SUM(E150:E156)</f>
        <v>22677552</v>
      </c>
      <c r="F157" s="132">
        <f>SUM(F150:F156)</f>
        <v>56550138</v>
      </c>
      <c r="G157" s="132">
        <f t="shared" ref="G157:L157" si="56">SUM(G150:G156)</f>
        <v>27982818</v>
      </c>
      <c r="H157" s="132">
        <f t="shared" si="56"/>
        <v>28567320</v>
      </c>
      <c r="I157" s="132">
        <f t="shared" si="56"/>
        <v>21779298</v>
      </c>
      <c r="J157" s="132">
        <f t="shared" si="56"/>
        <v>22677552</v>
      </c>
      <c r="K157" s="132">
        <f t="shared" si="56"/>
        <v>6203520</v>
      </c>
      <c r="L157" s="132">
        <f t="shared" si="56"/>
        <v>5889768</v>
      </c>
      <c r="M157" s="13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2"/>
      <c r="AK157" s="482"/>
      <c r="AL157" s="482"/>
      <c r="AM157" s="482"/>
      <c r="AN157" s="482"/>
      <c r="AO157" s="482"/>
      <c r="AP157" s="482"/>
      <c r="AQ157" s="482"/>
      <c r="AR157" s="482"/>
      <c r="AS157" s="482"/>
      <c r="AT157" s="482"/>
      <c r="AU157" s="482"/>
      <c r="AV157" s="482"/>
      <c r="AW157" s="482"/>
      <c r="AX157" s="482"/>
      <c r="AY157" s="482"/>
      <c r="AZ157" s="482"/>
      <c r="BA157" s="482"/>
      <c r="BB157" s="482"/>
      <c r="BC157" s="482"/>
      <c r="BD157" s="482"/>
      <c r="BE157" s="482"/>
      <c r="BF157" s="482"/>
      <c r="BG157" s="482"/>
      <c r="BH157" s="482"/>
      <c r="BI157" s="482"/>
      <c r="BJ157" s="482"/>
      <c r="BK157" s="482"/>
      <c r="BL157" s="482"/>
      <c r="BM157" s="482"/>
      <c r="BN157" s="482"/>
      <c r="BO157" s="482"/>
      <c r="BP157" s="482"/>
      <c r="BQ157" s="482"/>
      <c r="BR157" s="482"/>
      <c r="BS157" s="482"/>
      <c r="BT157" s="482"/>
      <c r="BU157" s="482"/>
      <c r="BV157" s="482"/>
      <c r="BW157" s="482"/>
      <c r="BX157" s="482"/>
      <c r="BY157" s="482"/>
      <c r="BZ157" s="482"/>
      <c r="CA157" s="482"/>
      <c r="CB157" s="482"/>
      <c r="CC157" s="482"/>
      <c r="CD157" s="482"/>
      <c r="CE157" s="482"/>
      <c r="CF157" s="482"/>
      <c r="CG157" s="482"/>
      <c r="CH157" s="482"/>
      <c r="CI157" s="482"/>
      <c r="CJ157" s="482"/>
      <c r="CK157" s="482"/>
      <c r="CL157" s="482"/>
      <c r="CM157" s="482"/>
      <c r="CN157" s="482"/>
      <c r="CO157" s="482"/>
      <c r="CP157" s="482"/>
      <c r="CQ157" s="482"/>
      <c r="CR157" s="482"/>
      <c r="CS157" s="482"/>
      <c r="CT157" s="482"/>
      <c r="CU157" s="482"/>
      <c r="CV157" s="482"/>
      <c r="CW157" s="482"/>
      <c r="CX157" s="482"/>
      <c r="CY157" s="77"/>
      <c r="CZ157" s="132"/>
      <c r="DA157" s="482"/>
      <c r="DB157" s="482"/>
      <c r="DC157" s="482"/>
      <c r="DD157" s="482"/>
      <c r="DE157" s="482"/>
      <c r="DF157" s="482"/>
      <c r="DG157" s="482"/>
      <c r="DH157" s="482"/>
      <c r="DI157" s="482"/>
      <c r="DJ157" s="482"/>
      <c r="DK157" s="482"/>
      <c r="DL157" s="482"/>
      <c r="DM157" s="482"/>
      <c r="DN157" s="482"/>
      <c r="DO157" s="482"/>
      <c r="DP157" s="482"/>
      <c r="DQ157" s="482"/>
      <c r="DR157" s="482"/>
      <c r="DS157" s="482"/>
      <c r="DT157" s="482"/>
      <c r="DU157" s="482"/>
      <c r="DV157" s="482"/>
      <c r="DW157" s="482"/>
      <c r="DX157" s="482"/>
      <c r="DY157" s="482"/>
      <c r="DZ157" s="482"/>
      <c r="EA157" s="482"/>
      <c r="EB157" s="482"/>
      <c r="EC157" s="482"/>
      <c r="ED157" s="482"/>
      <c r="EE157" s="482"/>
      <c r="EF157" s="482"/>
      <c r="EG157" s="482"/>
      <c r="EH157" s="482"/>
      <c r="EI157" s="482"/>
      <c r="EJ157" s="482"/>
      <c r="EK157" s="482"/>
      <c r="EL157" s="482"/>
      <c r="EM157" s="482"/>
      <c r="EN157" s="482"/>
      <c r="EO157" s="482"/>
      <c r="EP157" s="482"/>
      <c r="EQ157" s="482"/>
      <c r="ER157" s="482"/>
      <c r="ES157" s="482"/>
      <c r="ET157" s="482"/>
      <c r="EU157" s="482"/>
      <c r="EV157" s="482"/>
      <c r="EW157" s="482"/>
      <c r="EX157" s="482"/>
      <c r="EY157" s="482"/>
      <c r="EZ157" s="482"/>
      <c r="FA157" s="482"/>
      <c r="FB157" s="482"/>
      <c r="FC157" s="482"/>
      <c r="FD157" s="482"/>
      <c r="FE157" s="482"/>
      <c r="FF157" s="482"/>
      <c r="FG157" s="482"/>
      <c r="FH157" s="482"/>
      <c r="FI157" s="482"/>
      <c r="FJ157" s="482"/>
      <c r="FK157" s="482"/>
      <c r="FL157" s="482"/>
      <c r="FM157" s="482"/>
      <c r="FN157" s="482"/>
      <c r="FO157" s="482"/>
      <c r="FP157" s="482"/>
      <c r="FQ157" s="482"/>
      <c r="FR157" s="482"/>
      <c r="FS157" s="482"/>
      <c r="FT157" s="482"/>
      <c r="FU157" s="482"/>
      <c r="FV157" s="482"/>
      <c r="FW157" s="482"/>
      <c r="FX157" s="482"/>
      <c r="FY157" s="482"/>
      <c r="FZ157" s="482"/>
      <c r="GA157" s="482"/>
      <c r="GB157" s="482"/>
      <c r="GC157" s="482"/>
      <c r="GD157" s="482"/>
      <c r="GE157" s="482"/>
      <c r="GF157" s="482"/>
      <c r="GG157" s="482"/>
      <c r="GH157" s="482"/>
      <c r="GI157" s="482"/>
      <c r="GJ157" s="482"/>
      <c r="GK157" s="482"/>
      <c r="GL157" s="77"/>
    </row>
    <row r="158" spans="1:194" s="1" customFormat="1" hidden="1" x14ac:dyDescent="0.3">
      <c r="A158" s="118" t="s">
        <v>160</v>
      </c>
      <c r="B158" s="111" t="s">
        <v>331</v>
      </c>
      <c r="C158" s="485" t="str">
        <f t="shared" si="55"/>
        <v>England ICS - Bath and North East Somerset, Swindon and Wiltshire</v>
      </c>
      <c r="D158" s="82">
        <f t="shared" ref="D158:E163" si="57">I158</f>
        <v>361510</v>
      </c>
      <c r="E158" s="82">
        <f t="shared" si="57"/>
        <v>373112</v>
      </c>
      <c r="F158" s="119">
        <f t="shared" ref="F158:F163" si="58">G158+H158</f>
        <v>929964</v>
      </c>
      <c r="G158" s="483">
        <f t="shared" ref="G158:G163" si="59">SUM(M158:CY158)</f>
        <v>461582</v>
      </c>
      <c r="H158" s="62">
        <f t="shared" ref="H158:H163" si="60">SUM(CZ158:GL158)</f>
        <v>468382</v>
      </c>
      <c r="I158" s="483">
        <f t="shared" ref="I158:I163" si="61">SUM(AE158:CY158)</f>
        <v>361510</v>
      </c>
      <c r="J158" s="114">
        <f t="shared" ref="J158:J163" si="62">SUM(DR158:GL158)</f>
        <v>373112</v>
      </c>
      <c r="K158" s="116">
        <f t="shared" ref="K158:K163" si="63">SUM(M158:AD158)</f>
        <v>100072</v>
      </c>
      <c r="L158" s="61">
        <f t="shared" ref="L158:L163" si="64">SUM(CZ158:DQ158)</f>
        <v>95270</v>
      </c>
      <c r="M158" s="116">
        <v>4591</v>
      </c>
      <c r="N158" s="484">
        <v>4836</v>
      </c>
      <c r="O158" s="484">
        <v>5201</v>
      </c>
      <c r="P158" s="484">
        <v>5213</v>
      </c>
      <c r="Q158" s="484">
        <v>5686</v>
      </c>
      <c r="R158" s="484">
        <v>5652</v>
      </c>
      <c r="S158" s="484">
        <v>5726</v>
      </c>
      <c r="T158" s="484">
        <v>5838</v>
      </c>
      <c r="U158" s="484">
        <v>6219</v>
      </c>
      <c r="V158" s="484">
        <v>6077</v>
      </c>
      <c r="W158" s="484">
        <v>5989</v>
      </c>
      <c r="X158" s="484">
        <v>5868</v>
      </c>
      <c r="Y158" s="484">
        <v>5855</v>
      </c>
      <c r="Z158" s="484">
        <v>5684</v>
      </c>
      <c r="AA158" s="484">
        <v>5723</v>
      </c>
      <c r="AB158" s="484">
        <v>5358</v>
      </c>
      <c r="AC158" s="484">
        <v>5269</v>
      </c>
      <c r="AD158" s="484">
        <v>5287</v>
      </c>
      <c r="AE158" s="484">
        <v>5357</v>
      </c>
      <c r="AF158" s="484">
        <v>5948</v>
      </c>
      <c r="AG158" s="484">
        <v>5623</v>
      </c>
      <c r="AH158" s="484">
        <v>5573</v>
      </c>
      <c r="AI158" s="484">
        <v>5880</v>
      </c>
      <c r="AJ158" s="484">
        <v>6056</v>
      </c>
      <c r="AK158" s="484">
        <v>5676</v>
      </c>
      <c r="AL158" s="484">
        <v>5373</v>
      </c>
      <c r="AM158" s="484">
        <v>5704</v>
      </c>
      <c r="AN158" s="484">
        <v>5542</v>
      </c>
      <c r="AO158" s="484">
        <v>5766</v>
      </c>
      <c r="AP158" s="484">
        <v>5867</v>
      </c>
      <c r="AQ158" s="484">
        <v>5655</v>
      </c>
      <c r="AR158" s="484">
        <v>5999</v>
      </c>
      <c r="AS158" s="484">
        <v>5793</v>
      </c>
      <c r="AT158" s="484">
        <v>5474</v>
      </c>
      <c r="AU158" s="484">
        <v>5638</v>
      </c>
      <c r="AV158" s="484">
        <v>5724</v>
      </c>
      <c r="AW158" s="484">
        <v>5483</v>
      </c>
      <c r="AX158" s="484">
        <v>5754</v>
      </c>
      <c r="AY158" s="484">
        <v>5484</v>
      </c>
      <c r="AZ158" s="484">
        <v>5495</v>
      </c>
      <c r="BA158" s="484">
        <v>5842</v>
      </c>
      <c r="BB158" s="484">
        <v>5780</v>
      </c>
      <c r="BC158" s="484">
        <v>5272</v>
      </c>
      <c r="BD158" s="484">
        <v>5133</v>
      </c>
      <c r="BE158" s="484">
        <v>5259</v>
      </c>
      <c r="BF158" s="484">
        <v>5599</v>
      </c>
      <c r="BG158" s="484">
        <v>5809</v>
      </c>
      <c r="BH158" s="484">
        <v>6515</v>
      </c>
      <c r="BI158" s="484">
        <v>6506</v>
      </c>
      <c r="BJ158" s="484">
        <v>6572</v>
      </c>
      <c r="BK158" s="484">
        <v>6545</v>
      </c>
      <c r="BL158" s="484">
        <v>6683</v>
      </c>
      <c r="BM158" s="484">
        <v>6655</v>
      </c>
      <c r="BN158" s="484">
        <v>6895</v>
      </c>
      <c r="BO158" s="484">
        <v>6636</v>
      </c>
      <c r="BP158" s="484">
        <v>6780</v>
      </c>
      <c r="BQ158" s="484">
        <v>6706</v>
      </c>
      <c r="BR158" s="484">
        <v>6556</v>
      </c>
      <c r="BS158" s="484">
        <v>6403</v>
      </c>
      <c r="BT158" s="484">
        <v>6114</v>
      </c>
      <c r="BU158" s="484">
        <v>5987</v>
      </c>
      <c r="BV158" s="484">
        <v>5710</v>
      </c>
      <c r="BW158" s="484">
        <v>5416</v>
      </c>
      <c r="BX158" s="484">
        <v>5260</v>
      </c>
      <c r="BY158" s="484">
        <v>4931</v>
      </c>
      <c r="BZ158" s="484">
        <v>4790</v>
      </c>
      <c r="CA158" s="484">
        <v>4922</v>
      </c>
      <c r="CB158" s="484">
        <v>4739</v>
      </c>
      <c r="CC158" s="484">
        <v>4612</v>
      </c>
      <c r="CD158" s="484">
        <v>4526</v>
      </c>
      <c r="CE158" s="484">
        <v>4561</v>
      </c>
      <c r="CF158" s="484">
        <v>4667</v>
      </c>
      <c r="CG158" s="484">
        <v>5014</v>
      </c>
      <c r="CH158" s="484">
        <v>5390</v>
      </c>
      <c r="CI158" s="484">
        <v>4109</v>
      </c>
      <c r="CJ158" s="484">
        <v>3957</v>
      </c>
      <c r="CK158" s="484">
        <v>3731</v>
      </c>
      <c r="CL158" s="484">
        <v>3389</v>
      </c>
      <c r="CM158" s="484">
        <v>3062</v>
      </c>
      <c r="CN158" s="484">
        <v>2609</v>
      </c>
      <c r="CO158" s="484">
        <v>2588</v>
      </c>
      <c r="CP158" s="484">
        <v>2490</v>
      </c>
      <c r="CQ158" s="484">
        <v>2283</v>
      </c>
      <c r="CR158" s="484">
        <v>2088</v>
      </c>
      <c r="CS158" s="484">
        <v>1933</v>
      </c>
      <c r="CT158" s="484">
        <v>1681</v>
      </c>
      <c r="CU158" s="484">
        <v>1465</v>
      </c>
      <c r="CV158" s="484">
        <v>1327</v>
      </c>
      <c r="CW158" s="484">
        <v>1089</v>
      </c>
      <c r="CX158" s="484">
        <v>1021</v>
      </c>
      <c r="CY158" s="61">
        <v>3039</v>
      </c>
      <c r="CZ158" s="116">
        <v>4479</v>
      </c>
      <c r="DA158" s="484">
        <v>4565</v>
      </c>
      <c r="DB158" s="484">
        <v>4875</v>
      </c>
      <c r="DC158" s="484">
        <v>5112</v>
      </c>
      <c r="DD158" s="484">
        <v>5280</v>
      </c>
      <c r="DE158" s="484">
        <v>5256</v>
      </c>
      <c r="DF158" s="484">
        <v>5481</v>
      </c>
      <c r="DG158" s="484">
        <v>5596</v>
      </c>
      <c r="DH158" s="484">
        <v>5671</v>
      </c>
      <c r="DI158" s="484">
        <v>5765</v>
      </c>
      <c r="DJ158" s="484">
        <v>5714</v>
      </c>
      <c r="DK158" s="484">
        <v>5608</v>
      </c>
      <c r="DL158" s="484">
        <v>5710</v>
      </c>
      <c r="DM158" s="484">
        <v>5571</v>
      </c>
      <c r="DN158" s="484">
        <v>5411</v>
      </c>
      <c r="DO158" s="484">
        <v>5064</v>
      </c>
      <c r="DP158" s="484">
        <v>5133</v>
      </c>
      <c r="DQ158" s="484">
        <v>4979</v>
      </c>
      <c r="DR158" s="484">
        <v>4987</v>
      </c>
      <c r="DS158" s="484">
        <v>5410</v>
      </c>
      <c r="DT158" s="484">
        <v>4936</v>
      </c>
      <c r="DU158" s="484">
        <v>5084</v>
      </c>
      <c r="DV158" s="484">
        <v>5222</v>
      </c>
      <c r="DW158" s="484">
        <v>5366</v>
      </c>
      <c r="DX158" s="484">
        <v>4896</v>
      </c>
      <c r="DY158" s="484">
        <v>5002</v>
      </c>
      <c r="DZ158" s="484">
        <v>5359</v>
      </c>
      <c r="EA158" s="484">
        <v>5257</v>
      </c>
      <c r="EB158" s="484">
        <v>5250</v>
      </c>
      <c r="EC158" s="484">
        <v>5322</v>
      </c>
      <c r="ED158" s="484">
        <v>5193</v>
      </c>
      <c r="EE158" s="484">
        <v>5534</v>
      </c>
      <c r="EF158" s="484">
        <v>5646</v>
      </c>
      <c r="EG158" s="484">
        <v>5796</v>
      </c>
      <c r="EH158" s="484">
        <v>5374</v>
      </c>
      <c r="EI158" s="484">
        <v>5596</v>
      </c>
      <c r="EJ158" s="484">
        <v>5764</v>
      </c>
      <c r="EK158" s="484">
        <v>5718</v>
      </c>
      <c r="EL158" s="484">
        <v>5786</v>
      </c>
      <c r="EM158" s="484">
        <v>5801</v>
      </c>
      <c r="EN158" s="484">
        <v>5970</v>
      </c>
      <c r="EO158" s="484">
        <v>5476</v>
      </c>
      <c r="EP158" s="484">
        <v>5266</v>
      </c>
      <c r="EQ158" s="484">
        <v>5316</v>
      </c>
      <c r="ER158" s="484">
        <v>5679</v>
      </c>
      <c r="ES158" s="484">
        <v>5711</v>
      </c>
      <c r="ET158" s="484">
        <v>6116</v>
      </c>
      <c r="EU158" s="484">
        <v>6459</v>
      </c>
      <c r="EV158" s="484">
        <v>6862</v>
      </c>
      <c r="EW158" s="484">
        <v>6725</v>
      </c>
      <c r="EX158" s="484">
        <v>6681</v>
      </c>
      <c r="EY158" s="484">
        <v>6736</v>
      </c>
      <c r="EZ158" s="484">
        <v>6601</v>
      </c>
      <c r="FA158" s="484">
        <v>6996</v>
      </c>
      <c r="FB158" s="484">
        <v>6935</v>
      </c>
      <c r="FC158" s="484">
        <v>6827</v>
      </c>
      <c r="FD158" s="484">
        <v>6852</v>
      </c>
      <c r="FE158" s="484">
        <v>6612</v>
      </c>
      <c r="FF158" s="484">
        <v>6490</v>
      </c>
      <c r="FG158" s="484">
        <v>6258</v>
      </c>
      <c r="FH158" s="484">
        <v>5928</v>
      </c>
      <c r="FI158" s="484">
        <v>5805</v>
      </c>
      <c r="FJ158" s="484">
        <v>5630</v>
      </c>
      <c r="FK158" s="484">
        <v>5388</v>
      </c>
      <c r="FL158" s="484">
        <v>5257</v>
      </c>
      <c r="FM158" s="484">
        <v>5110</v>
      </c>
      <c r="FN158" s="484">
        <v>5135</v>
      </c>
      <c r="FO158" s="484">
        <v>5165</v>
      </c>
      <c r="FP158" s="484">
        <v>4915</v>
      </c>
      <c r="FQ158" s="484">
        <v>4880</v>
      </c>
      <c r="FR158" s="484">
        <v>5009</v>
      </c>
      <c r="FS158" s="484">
        <v>5118</v>
      </c>
      <c r="FT158" s="484">
        <v>5491</v>
      </c>
      <c r="FU158" s="484">
        <v>5699</v>
      </c>
      <c r="FV158" s="484">
        <v>4422</v>
      </c>
      <c r="FW158" s="484">
        <v>4484</v>
      </c>
      <c r="FX158" s="484">
        <v>4374</v>
      </c>
      <c r="FY158" s="484">
        <v>3919</v>
      </c>
      <c r="FZ158" s="484">
        <v>3492</v>
      </c>
      <c r="GA158" s="484">
        <v>3074</v>
      </c>
      <c r="GB158" s="484">
        <v>3141</v>
      </c>
      <c r="GC158" s="484">
        <v>2980</v>
      </c>
      <c r="GD158" s="484">
        <v>2862</v>
      </c>
      <c r="GE158" s="484">
        <v>2639</v>
      </c>
      <c r="GF158" s="484">
        <v>2457</v>
      </c>
      <c r="GG158" s="484">
        <v>2293</v>
      </c>
      <c r="GH158" s="484">
        <v>1990</v>
      </c>
      <c r="GI158" s="484">
        <v>1869</v>
      </c>
      <c r="GJ158" s="484">
        <v>1684</v>
      </c>
      <c r="GK158" s="484">
        <v>1609</v>
      </c>
      <c r="GL158" s="61">
        <v>6426</v>
      </c>
    </row>
    <row r="159" spans="1:194" s="1" customFormat="1" hidden="1" x14ac:dyDescent="0.3">
      <c r="A159" s="120" t="s">
        <v>160</v>
      </c>
      <c r="B159" s="112" t="s">
        <v>332</v>
      </c>
      <c r="C159" s="151" t="str">
        <f t="shared" si="55"/>
        <v>England ICS - Bedfordshire, Luton and Milton Keynes</v>
      </c>
      <c r="D159" s="83">
        <f t="shared" si="57"/>
        <v>355949</v>
      </c>
      <c r="E159" s="83">
        <f t="shared" si="57"/>
        <v>367983</v>
      </c>
      <c r="F159" s="113">
        <f t="shared" si="58"/>
        <v>959098</v>
      </c>
      <c r="G159" s="52">
        <f t="shared" si="59"/>
        <v>476424</v>
      </c>
      <c r="H159" s="53">
        <f t="shared" si="60"/>
        <v>482674</v>
      </c>
      <c r="I159" s="52">
        <f t="shared" si="61"/>
        <v>355949</v>
      </c>
      <c r="J159" s="115">
        <f t="shared" si="62"/>
        <v>367983</v>
      </c>
      <c r="K159" s="117">
        <f t="shared" si="63"/>
        <v>120475</v>
      </c>
      <c r="L159" s="51">
        <f t="shared" si="64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hidden="1" x14ac:dyDescent="0.3">
      <c r="A160" s="120" t="s">
        <v>160</v>
      </c>
      <c r="B160" s="112" t="s">
        <v>333</v>
      </c>
      <c r="C160" s="151" t="str">
        <f t="shared" si="55"/>
        <v>England ICS - Birmingham and Solihull </v>
      </c>
      <c r="D160" s="83">
        <f t="shared" si="57"/>
        <v>431773</v>
      </c>
      <c r="E160" s="83">
        <f t="shared" si="57"/>
        <v>459616</v>
      </c>
      <c r="F160" s="113">
        <f t="shared" si="58"/>
        <v>1179731</v>
      </c>
      <c r="G160" s="52">
        <f t="shared" si="59"/>
        <v>580301</v>
      </c>
      <c r="H160" s="53">
        <f t="shared" si="60"/>
        <v>599430</v>
      </c>
      <c r="I160" s="52">
        <f t="shared" si="61"/>
        <v>431773</v>
      </c>
      <c r="J160" s="115">
        <f t="shared" si="62"/>
        <v>459616</v>
      </c>
      <c r="K160" s="117">
        <f t="shared" si="63"/>
        <v>148528</v>
      </c>
      <c r="L160" s="51">
        <f t="shared" si="64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hidden="1" x14ac:dyDescent="0.3">
      <c r="A161" s="120" t="s">
        <v>160</v>
      </c>
      <c r="B161" s="112" t="s">
        <v>334</v>
      </c>
      <c r="C161" s="151" t="str">
        <f t="shared" si="55"/>
        <v>England ICS - Bristol, North Somerset and South Gloucestershire</v>
      </c>
      <c r="D161" s="83">
        <f t="shared" si="57"/>
        <v>379832</v>
      </c>
      <c r="E161" s="83">
        <f t="shared" si="57"/>
        <v>391270</v>
      </c>
      <c r="F161" s="113">
        <f t="shared" si="58"/>
        <v>969256</v>
      </c>
      <c r="G161" s="52">
        <f t="shared" si="59"/>
        <v>481679</v>
      </c>
      <c r="H161" s="53">
        <f t="shared" si="60"/>
        <v>487577</v>
      </c>
      <c r="I161" s="52">
        <f t="shared" si="61"/>
        <v>379832</v>
      </c>
      <c r="J161" s="115">
        <f t="shared" si="62"/>
        <v>391270</v>
      </c>
      <c r="K161" s="117">
        <f t="shared" si="63"/>
        <v>101847</v>
      </c>
      <c r="L161" s="51">
        <f t="shared" si="64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hidden="1" x14ac:dyDescent="0.3">
      <c r="A162" s="120" t="s">
        <v>160</v>
      </c>
      <c r="B162" s="112" t="s">
        <v>335</v>
      </c>
      <c r="C162" s="151" t="str">
        <f t="shared" si="55"/>
        <v>England ICS - Buckinghamshire, Oxfordshire and Berkshire West:</v>
      </c>
      <c r="D162" s="83">
        <f t="shared" si="57"/>
        <v>657001</v>
      </c>
      <c r="E162" s="83">
        <f t="shared" si="57"/>
        <v>680525</v>
      </c>
      <c r="F162" s="113">
        <f t="shared" si="58"/>
        <v>1723447</v>
      </c>
      <c r="G162" s="52">
        <f t="shared" si="59"/>
        <v>854789</v>
      </c>
      <c r="H162" s="53">
        <f t="shared" si="60"/>
        <v>868658</v>
      </c>
      <c r="I162" s="52">
        <f t="shared" si="61"/>
        <v>657001</v>
      </c>
      <c r="J162" s="115">
        <f t="shared" si="62"/>
        <v>680525</v>
      </c>
      <c r="K162" s="117">
        <f t="shared" si="63"/>
        <v>197788</v>
      </c>
      <c r="L162" s="51">
        <f t="shared" si="64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hidden="1" x14ac:dyDescent="0.3">
      <c r="A163" s="120" t="s">
        <v>160</v>
      </c>
      <c r="B163" s="112" t="s">
        <v>336</v>
      </c>
      <c r="C163" s="151" t="str">
        <f t="shared" si="55"/>
        <v>England ICS - Cambridgeshire and Peterborough</v>
      </c>
      <c r="D163" s="83">
        <f t="shared" si="57"/>
        <v>346936</v>
      </c>
      <c r="E163" s="83">
        <f t="shared" si="57"/>
        <v>351669</v>
      </c>
      <c r="F163" s="113">
        <f t="shared" si="58"/>
        <v>896725</v>
      </c>
      <c r="G163" s="52">
        <f t="shared" si="59"/>
        <v>449188</v>
      </c>
      <c r="H163" s="53">
        <f t="shared" si="60"/>
        <v>447537</v>
      </c>
      <c r="I163" s="52">
        <f t="shared" si="61"/>
        <v>346936</v>
      </c>
      <c r="J163" s="115">
        <f t="shared" si="62"/>
        <v>351669</v>
      </c>
      <c r="K163" s="117">
        <f t="shared" si="63"/>
        <v>102252</v>
      </c>
      <c r="L163" s="51">
        <f t="shared" si="64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hidden="1" x14ac:dyDescent="0.3">
      <c r="A164" s="120" t="s">
        <v>160</v>
      </c>
      <c r="B164" s="112" t="s">
        <v>337</v>
      </c>
      <c r="C164" s="151" t="str">
        <f t="shared" si="55"/>
        <v>England ICS - Cheshire and Merseyside</v>
      </c>
      <c r="D164" s="83">
        <f t="shared" ref="D164:D188" si="65">I164</f>
        <v>964135</v>
      </c>
      <c r="E164" s="83">
        <f t="shared" ref="E164:E188" si="66">J164</f>
        <v>1029896</v>
      </c>
      <c r="F164" s="113">
        <f t="shared" ref="F164:F188" si="67">G164+H164</f>
        <v>2503902</v>
      </c>
      <c r="G164" s="52">
        <f t="shared" ref="G164:G188" si="68">SUM(M164:CY164)</f>
        <v>1226046</v>
      </c>
      <c r="H164" s="53">
        <f t="shared" ref="H164:H188" si="69">SUM(CZ164:GL164)</f>
        <v>1277856</v>
      </c>
      <c r="I164" s="52">
        <f t="shared" ref="I164:I188" si="70">SUM(AE164:CY164)</f>
        <v>964135</v>
      </c>
      <c r="J164" s="115">
        <f t="shared" ref="J164:J188" si="71">SUM(DR164:GL164)</f>
        <v>1029896</v>
      </c>
      <c r="K164" s="117">
        <f t="shared" ref="K164:K188" si="72">SUM(M164:AD164)</f>
        <v>261911</v>
      </c>
      <c r="L164" s="51">
        <f t="shared" ref="L164:L188" si="7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hidden="1" x14ac:dyDescent="0.3">
      <c r="A165" s="120" t="s">
        <v>160</v>
      </c>
      <c r="B165" s="112" t="s">
        <v>338</v>
      </c>
      <c r="C165" s="151" t="str">
        <f t="shared" si="55"/>
        <v xml:space="preserve">England ICS - Cornwall and the Isles of Scilly </v>
      </c>
      <c r="D165" s="83">
        <f t="shared" si="65"/>
        <v>223269</v>
      </c>
      <c r="E165" s="83">
        <f t="shared" si="66"/>
        <v>242963</v>
      </c>
      <c r="F165" s="113">
        <f t="shared" si="67"/>
        <v>575525</v>
      </c>
      <c r="G165" s="52">
        <f t="shared" si="68"/>
        <v>279480</v>
      </c>
      <c r="H165" s="53">
        <f t="shared" si="69"/>
        <v>296045</v>
      </c>
      <c r="I165" s="52">
        <f t="shared" si="70"/>
        <v>223269</v>
      </c>
      <c r="J165" s="115">
        <f t="shared" si="71"/>
        <v>242963</v>
      </c>
      <c r="K165" s="117">
        <f t="shared" si="72"/>
        <v>56211</v>
      </c>
      <c r="L165" s="51">
        <f t="shared" si="7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hidden="1" x14ac:dyDescent="0.3">
      <c r="A166" s="120" t="s">
        <v>160</v>
      </c>
      <c r="B166" s="112" t="s">
        <v>339</v>
      </c>
      <c r="C166" s="151" t="str">
        <f t="shared" si="55"/>
        <v>England ICS - Coventry and Warwickshire</v>
      </c>
      <c r="D166" s="83">
        <f t="shared" si="65"/>
        <v>379115</v>
      </c>
      <c r="E166" s="83">
        <f t="shared" si="66"/>
        <v>384098</v>
      </c>
      <c r="F166" s="113">
        <f t="shared" si="67"/>
        <v>963173</v>
      </c>
      <c r="G166" s="52">
        <f t="shared" si="68"/>
        <v>481624</v>
      </c>
      <c r="H166" s="53">
        <f t="shared" si="69"/>
        <v>481549</v>
      </c>
      <c r="I166" s="52">
        <f t="shared" si="70"/>
        <v>379115</v>
      </c>
      <c r="J166" s="115">
        <f t="shared" si="71"/>
        <v>384098</v>
      </c>
      <c r="K166" s="117">
        <f t="shared" si="72"/>
        <v>102509</v>
      </c>
      <c r="L166" s="51">
        <f t="shared" si="7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hidden="1" x14ac:dyDescent="0.3">
      <c r="A167" s="120" t="s">
        <v>160</v>
      </c>
      <c r="B167" s="112" t="s">
        <v>340</v>
      </c>
      <c r="C167" s="151" t="str">
        <f t="shared" si="55"/>
        <v>England ICS - Derbyshire</v>
      </c>
      <c r="D167" s="83">
        <f t="shared" si="65"/>
        <v>401434</v>
      </c>
      <c r="E167" s="83">
        <f t="shared" si="66"/>
        <v>421207</v>
      </c>
      <c r="F167" s="113">
        <f t="shared" si="67"/>
        <v>1030393</v>
      </c>
      <c r="G167" s="52">
        <f t="shared" si="68"/>
        <v>507654</v>
      </c>
      <c r="H167" s="53">
        <f t="shared" si="69"/>
        <v>522739</v>
      </c>
      <c r="I167" s="52">
        <f t="shared" si="70"/>
        <v>401434</v>
      </c>
      <c r="J167" s="115">
        <f t="shared" si="71"/>
        <v>421207</v>
      </c>
      <c r="K167" s="117">
        <f t="shared" si="72"/>
        <v>106220</v>
      </c>
      <c r="L167" s="51">
        <f t="shared" si="7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hidden="1" x14ac:dyDescent="0.3">
      <c r="A168" s="120" t="s">
        <v>160</v>
      </c>
      <c r="B168" s="112" t="s">
        <v>341</v>
      </c>
      <c r="C168" s="151" t="str">
        <f t="shared" si="55"/>
        <v>England ICS - Devon</v>
      </c>
      <c r="D168" s="83">
        <f t="shared" si="65"/>
        <v>476232</v>
      </c>
      <c r="E168" s="83">
        <f t="shared" si="66"/>
        <v>506690</v>
      </c>
      <c r="F168" s="113">
        <f t="shared" si="67"/>
        <v>1209773</v>
      </c>
      <c r="G168" s="52">
        <f t="shared" si="68"/>
        <v>592841</v>
      </c>
      <c r="H168" s="53">
        <f t="shared" si="69"/>
        <v>616932</v>
      </c>
      <c r="I168" s="52">
        <f t="shared" si="70"/>
        <v>476232</v>
      </c>
      <c r="J168" s="115">
        <f t="shared" si="71"/>
        <v>506690</v>
      </c>
      <c r="K168" s="117">
        <f t="shared" si="72"/>
        <v>116609</v>
      </c>
      <c r="L168" s="51">
        <f t="shared" si="7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hidden="1" x14ac:dyDescent="0.3">
      <c r="A169" s="120" t="s">
        <v>160</v>
      </c>
      <c r="B169" s="112" t="s">
        <v>342</v>
      </c>
      <c r="C169" s="151" t="str">
        <f t="shared" si="55"/>
        <v>England ICS - Dorset</v>
      </c>
      <c r="D169" s="83">
        <f t="shared" si="65"/>
        <v>309517</v>
      </c>
      <c r="E169" s="83">
        <f t="shared" si="66"/>
        <v>323213</v>
      </c>
      <c r="F169" s="113">
        <f t="shared" si="67"/>
        <v>776780</v>
      </c>
      <c r="G169" s="52">
        <f t="shared" si="68"/>
        <v>383364</v>
      </c>
      <c r="H169" s="53">
        <f t="shared" si="69"/>
        <v>393416</v>
      </c>
      <c r="I169" s="52">
        <f t="shared" si="70"/>
        <v>309517</v>
      </c>
      <c r="J169" s="115">
        <f t="shared" si="71"/>
        <v>323213</v>
      </c>
      <c r="K169" s="117">
        <f t="shared" si="72"/>
        <v>73847</v>
      </c>
      <c r="L169" s="51">
        <f t="shared" si="7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hidden="1" x14ac:dyDescent="0.3">
      <c r="A170" s="120" t="s">
        <v>160</v>
      </c>
      <c r="B170" s="112" t="s">
        <v>343</v>
      </c>
      <c r="C170" s="151" t="str">
        <f t="shared" si="55"/>
        <v>England ICS - Frimley</v>
      </c>
      <c r="D170" s="83">
        <f t="shared" si="65"/>
        <v>280610</v>
      </c>
      <c r="E170" s="83">
        <f t="shared" si="66"/>
        <v>289515</v>
      </c>
      <c r="F170" s="113">
        <f t="shared" si="67"/>
        <v>746739</v>
      </c>
      <c r="G170" s="52">
        <f t="shared" si="68"/>
        <v>371630</v>
      </c>
      <c r="H170" s="53">
        <f t="shared" si="69"/>
        <v>375109</v>
      </c>
      <c r="I170" s="52">
        <f t="shared" si="70"/>
        <v>280610</v>
      </c>
      <c r="J170" s="115">
        <f t="shared" si="71"/>
        <v>289515</v>
      </c>
      <c r="K170" s="117">
        <f t="shared" si="72"/>
        <v>91020</v>
      </c>
      <c r="L170" s="51">
        <f t="shared" si="7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hidden="1" x14ac:dyDescent="0.3">
      <c r="A171" s="120" t="s">
        <v>160</v>
      </c>
      <c r="B171" s="112" t="s">
        <v>344</v>
      </c>
      <c r="C171" s="151" t="str">
        <f t="shared" si="55"/>
        <v>England ICS - Gloucestershire</v>
      </c>
      <c r="D171" s="83">
        <f t="shared" si="65"/>
        <v>248138</v>
      </c>
      <c r="E171" s="83">
        <f t="shared" si="66"/>
        <v>262950</v>
      </c>
      <c r="F171" s="113">
        <f t="shared" si="67"/>
        <v>640650</v>
      </c>
      <c r="G171" s="52">
        <f t="shared" si="68"/>
        <v>314175</v>
      </c>
      <c r="H171" s="53">
        <f t="shared" si="69"/>
        <v>326475</v>
      </c>
      <c r="I171" s="52">
        <f t="shared" si="70"/>
        <v>248138</v>
      </c>
      <c r="J171" s="115">
        <f t="shared" si="71"/>
        <v>262950</v>
      </c>
      <c r="K171" s="117">
        <f t="shared" si="72"/>
        <v>66037</v>
      </c>
      <c r="L171" s="51">
        <f t="shared" si="7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hidden="1" x14ac:dyDescent="0.3">
      <c r="A172" s="120" t="s">
        <v>160</v>
      </c>
      <c r="B172" s="112" t="s">
        <v>345</v>
      </c>
      <c r="C172" s="151" t="str">
        <f t="shared" si="55"/>
        <v xml:space="preserve">England ICS - Greater Manchester </v>
      </c>
      <c r="D172" s="83">
        <f t="shared" si="65"/>
        <v>1098593</v>
      </c>
      <c r="E172" s="83">
        <f t="shared" si="66"/>
        <v>1128011</v>
      </c>
      <c r="F172" s="113">
        <f t="shared" si="67"/>
        <v>2881890</v>
      </c>
      <c r="G172" s="52">
        <f t="shared" si="68"/>
        <v>1434728</v>
      </c>
      <c r="H172" s="53">
        <f t="shared" si="69"/>
        <v>1447162</v>
      </c>
      <c r="I172" s="52">
        <f t="shared" si="70"/>
        <v>1098593</v>
      </c>
      <c r="J172" s="115">
        <f t="shared" si="71"/>
        <v>1128011</v>
      </c>
      <c r="K172" s="117">
        <f t="shared" si="72"/>
        <v>336135</v>
      </c>
      <c r="L172" s="51">
        <f t="shared" si="7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hidden="1" x14ac:dyDescent="0.3">
      <c r="A173" s="120" t="s">
        <v>160</v>
      </c>
      <c r="B173" s="112" t="s">
        <v>346</v>
      </c>
      <c r="C173" s="151" t="str">
        <f t="shared" si="55"/>
        <v>England ICS - Hampshire and the Isle of Wight</v>
      </c>
      <c r="D173" s="83">
        <f t="shared" si="65"/>
        <v>715426</v>
      </c>
      <c r="E173" s="83">
        <f t="shared" si="66"/>
        <v>747588</v>
      </c>
      <c r="F173" s="113">
        <f t="shared" si="67"/>
        <v>1831473</v>
      </c>
      <c r="G173" s="52">
        <f t="shared" si="68"/>
        <v>904764</v>
      </c>
      <c r="H173" s="53">
        <f t="shared" si="69"/>
        <v>926709</v>
      </c>
      <c r="I173" s="52">
        <f t="shared" si="70"/>
        <v>715426</v>
      </c>
      <c r="J173" s="115">
        <f t="shared" si="71"/>
        <v>747588</v>
      </c>
      <c r="K173" s="117">
        <f t="shared" si="72"/>
        <v>189338</v>
      </c>
      <c r="L173" s="51">
        <f t="shared" si="7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hidden="1" x14ac:dyDescent="0.3">
      <c r="A174" s="120" t="s">
        <v>160</v>
      </c>
      <c r="B174" s="112" t="s">
        <v>347</v>
      </c>
      <c r="C174" s="151" t="str">
        <f t="shared" si="55"/>
        <v>England ICS - Hertfordshire and West Essex</v>
      </c>
      <c r="D174" s="83">
        <f t="shared" si="65"/>
        <v>552598</v>
      </c>
      <c r="E174" s="83">
        <f t="shared" si="66"/>
        <v>594357</v>
      </c>
      <c r="F174" s="113">
        <f t="shared" si="67"/>
        <v>1488061</v>
      </c>
      <c r="G174" s="52">
        <f t="shared" si="68"/>
        <v>727451</v>
      </c>
      <c r="H174" s="53">
        <f t="shared" si="69"/>
        <v>760610</v>
      </c>
      <c r="I174" s="52">
        <f t="shared" si="70"/>
        <v>552598</v>
      </c>
      <c r="J174" s="115">
        <f t="shared" si="71"/>
        <v>594357</v>
      </c>
      <c r="K174" s="117">
        <f t="shared" si="72"/>
        <v>174853</v>
      </c>
      <c r="L174" s="51">
        <f t="shared" si="7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hidden="1" x14ac:dyDescent="0.3">
      <c r="A175" s="120" t="s">
        <v>160</v>
      </c>
      <c r="B175" s="112" t="s">
        <v>348</v>
      </c>
      <c r="C175" s="151" t="str">
        <f t="shared" si="55"/>
        <v>England ICS - Hertfordshire and Worcestershire</v>
      </c>
      <c r="D175" s="83">
        <f t="shared" si="65"/>
        <v>309932</v>
      </c>
      <c r="E175" s="83">
        <f t="shared" si="66"/>
        <v>326371</v>
      </c>
      <c r="F175" s="113">
        <f t="shared" si="67"/>
        <v>791685</v>
      </c>
      <c r="G175" s="52">
        <f t="shared" si="68"/>
        <v>389585</v>
      </c>
      <c r="H175" s="53">
        <f t="shared" si="69"/>
        <v>402100</v>
      </c>
      <c r="I175" s="52">
        <f t="shared" si="70"/>
        <v>309932</v>
      </c>
      <c r="J175" s="115">
        <f t="shared" si="71"/>
        <v>326371</v>
      </c>
      <c r="K175" s="117">
        <f t="shared" si="72"/>
        <v>79653</v>
      </c>
      <c r="L175" s="51">
        <f t="shared" si="7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hidden="1" x14ac:dyDescent="0.3">
      <c r="A176" s="120" t="s">
        <v>160</v>
      </c>
      <c r="B176" s="112" t="s">
        <v>349</v>
      </c>
      <c r="C176" s="151" t="str">
        <f t="shared" si="55"/>
        <v>England ICS - Humber, Coast and Vale</v>
      </c>
      <c r="D176" s="83">
        <f t="shared" si="65"/>
        <v>671757</v>
      </c>
      <c r="E176" s="83">
        <f t="shared" si="66"/>
        <v>701707</v>
      </c>
      <c r="F176" s="113">
        <f t="shared" si="67"/>
        <v>1708723</v>
      </c>
      <c r="G176" s="52">
        <f t="shared" si="68"/>
        <v>843891</v>
      </c>
      <c r="H176" s="53">
        <f t="shared" si="69"/>
        <v>864832</v>
      </c>
      <c r="I176" s="52">
        <f t="shared" si="70"/>
        <v>671757</v>
      </c>
      <c r="J176" s="115">
        <f t="shared" si="71"/>
        <v>701707</v>
      </c>
      <c r="K176" s="117">
        <f t="shared" si="72"/>
        <v>172134</v>
      </c>
      <c r="L176" s="51">
        <f t="shared" si="7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hidden="1" x14ac:dyDescent="0.3">
      <c r="A177" s="120" t="s">
        <v>160</v>
      </c>
      <c r="B177" s="112" t="s">
        <v>350</v>
      </c>
      <c r="C177" s="151" t="str">
        <f t="shared" si="55"/>
        <v>England ICS - Kent and Medway</v>
      </c>
      <c r="D177" s="83">
        <f t="shared" si="65"/>
        <v>706308</v>
      </c>
      <c r="E177" s="83">
        <f t="shared" si="66"/>
        <v>749879</v>
      </c>
      <c r="F177" s="113">
        <f t="shared" si="67"/>
        <v>1868199</v>
      </c>
      <c r="G177" s="52">
        <f t="shared" si="68"/>
        <v>918033</v>
      </c>
      <c r="H177" s="53">
        <f t="shared" si="69"/>
        <v>950166</v>
      </c>
      <c r="I177" s="52">
        <f t="shared" si="70"/>
        <v>706308</v>
      </c>
      <c r="J177" s="115">
        <f t="shared" si="71"/>
        <v>749879</v>
      </c>
      <c r="K177" s="117">
        <f t="shared" si="72"/>
        <v>211725</v>
      </c>
      <c r="L177" s="51">
        <f t="shared" si="7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hidden="1" x14ac:dyDescent="0.3">
      <c r="A178" s="120" t="s">
        <v>160</v>
      </c>
      <c r="B178" s="112" t="s">
        <v>351</v>
      </c>
      <c r="C178" s="151" t="str">
        <f t="shared" si="55"/>
        <v>England ICS - Lancashire and South Cumbria</v>
      </c>
      <c r="D178" s="83">
        <f t="shared" si="65"/>
        <v>659847</v>
      </c>
      <c r="E178" s="83">
        <f t="shared" si="66"/>
        <v>687755</v>
      </c>
      <c r="F178" s="113">
        <f t="shared" si="67"/>
        <v>1701655</v>
      </c>
      <c r="G178" s="52">
        <f t="shared" si="68"/>
        <v>841367</v>
      </c>
      <c r="H178" s="53">
        <f t="shared" si="69"/>
        <v>860288</v>
      </c>
      <c r="I178" s="52">
        <f t="shared" si="70"/>
        <v>659847</v>
      </c>
      <c r="J178" s="115">
        <f t="shared" si="71"/>
        <v>687755</v>
      </c>
      <c r="K178" s="117">
        <f t="shared" si="72"/>
        <v>181520</v>
      </c>
      <c r="L178" s="51">
        <f t="shared" si="7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hidden="1" x14ac:dyDescent="0.3">
      <c r="A179" s="120" t="s">
        <v>160</v>
      </c>
      <c r="B179" s="112" t="s">
        <v>352</v>
      </c>
      <c r="C179" s="151" t="str">
        <f t="shared" si="55"/>
        <v>England ICS - Leicester, Leicestershire and Rutland</v>
      </c>
      <c r="D179" s="83">
        <f t="shared" si="65"/>
        <v>430266</v>
      </c>
      <c r="E179" s="83">
        <f t="shared" si="66"/>
        <v>442069</v>
      </c>
      <c r="F179" s="113">
        <f t="shared" si="67"/>
        <v>1107597</v>
      </c>
      <c r="G179" s="52">
        <f t="shared" si="68"/>
        <v>551149</v>
      </c>
      <c r="H179" s="53">
        <f t="shared" si="69"/>
        <v>556448</v>
      </c>
      <c r="I179" s="52">
        <f t="shared" si="70"/>
        <v>430266</v>
      </c>
      <c r="J179" s="115">
        <f t="shared" si="71"/>
        <v>442069</v>
      </c>
      <c r="K179" s="117">
        <f t="shared" si="72"/>
        <v>120883</v>
      </c>
      <c r="L179" s="51">
        <f t="shared" si="7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hidden="1" x14ac:dyDescent="0.3">
      <c r="A180" s="120" t="s">
        <v>160</v>
      </c>
      <c r="B180" s="112" t="s">
        <v>353</v>
      </c>
      <c r="C180" s="151" t="str">
        <f t="shared" si="55"/>
        <v>England ICS - Lincolnshire</v>
      </c>
      <c r="D180" s="83">
        <f t="shared" si="65"/>
        <v>300527</v>
      </c>
      <c r="E180" s="83">
        <f t="shared" si="66"/>
        <v>318474</v>
      </c>
      <c r="F180" s="113">
        <f t="shared" si="67"/>
        <v>766333</v>
      </c>
      <c r="G180" s="52">
        <f t="shared" si="68"/>
        <v>375699</v>
      </c>
      <c r="H180" s="53">
        <f t="shared" si="69"/>
        <v>390634</v>
      </c>
      <c r="I180" s="52">
        <f t="shared" si="70"/>
        <v>300527</v>
      </c>
      <c r="J180" s="115">
        <f t="shared" si="71"/>
        <v>318474</v>
      </c>
      <c r="K180" s="117">
        <f t="shared" si="72"/>
        <v>75172</v>
      </c>
      <c r="L180" s="51">
        <f t="shared" si="7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hidden="1" x14ac:dyDescent="0.3">
      <c r="A181" s="120" t="s">
        <v>160</v>
      </c>
      <c r="B181" s="112" t="s">
        <v>354</v>
      </c>
      <c r="C181" s="151" t="str">
        <f t="shared" si="55"/>
        <v xml:space="preserve">England ICS - Mid and South Essex </v>
      </c>
      <c r="D181" s="83">
        <f t="shared" si="65"/>
        <v>452188</v>
      </c>
      <c r="E181" s="83">
        <f t="shared" si="66"/>
        <v>483661</v>
      </c>
      <c r="F181" s="113">
        <f t="shared" si="67"/>
        <v>1199296</v>
      </c>
      <c r="G181" s="52">
        <f t="shared" si="68"/>
        <v>587395</v>
      </c>
      <c r="H181" s="53">
        <f t="shared" si="69"/>
        <v>611901</v>
      </c>
      <c r="I181" s="52">
        <f t="shared" si="70"/>
        <v>452188</v>
      </c>
      <c r="J181" s="115">
        <f t="shared" si="71"/>
        <v>483661</v>
      </c>
      <c r="K181" s="117">
        <f t="shared" si="72"/>
        <v>135207</v>
      </c>
      <c r="L181" s="51">
        <f t="shared" si="7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hidden="1" x14ac:dyDescent="0.3">
      <c r="A182" s="120" t="s">
        <v>160</v>
      </c>
      <c r="B182" s="112" t="s">
        <v>355</v>
      </c>
      <c r="C182" s="151" t="str">
        <f t="shared" si="55"/>
        <v>England ICS - Norfolk and Waveney</v>
      </c>
      <c r="D182" s="83">
        <f t="shared" si="65"/>
        <v>406639</v>
      </c>
      <c r="E182" s="83">
        <f t="shared" si="66"/>
        <v>431328</v>
      </c>
      <c r="F182" s="113">
        <f t="shared" si="67"/>
        <v>1032661</v>
      </c>
      <c r="G182" s="52">
        <f t="shared" si="68"/>
        <v>506595</v>
      </c>
      <c r="H182" s="53">
        <f t="shared" si="69"/>
        <v>526066</v>
      </c>
      <c r="I182" s="52">
        <f t="shared" si="70"/>
        <v>406639</v>
      </c>
      <c r="J182" s="115">
        <f t="shared" si="71"/>
        <v>431328</v>
      </c>
      <c r="K182" s="117">
        <f t="shared" si="72"/>
        <v>99956</v>
      </c>
      <c r="L182" s="51">
        <f t="shared" si="7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hidden="1" x14ac:dyDescent="0.3">
      <c r="A183" s="120" t="s">
        <v>160</v>
      </c>
      <c r="B183" s="112" t="s">
        <v>264</v>
      </c>
      <c r="C183" s="151" t="str">
        <f t="shared" si="55"/>
        <v xml:space="preserve">England ICS - North Central London </v>
      </c>
      <c r="D183" s="83">
        <f t="shared" si="65"/>
        <v>593891</v>
      </c>
      <c r="E183" s="83">
        <f t="shared" si="66"/>
        <v>596826</v>
      </c>
      <c r="F183" s="113">
        <f t="shared" si="67"/>
        <v>1526582</v>
      </c>
      <c r="G183" s="52">
        <f t="shared" si="68"/>
        <v>766256</v>
      </c>
      <c r="H183" s="53">
        <f t="shared" si="69"/>
        <v>760326</v>
      </c>
      <c r="I183" s="52">
        <f t="shared" si="70"/>
        <v>593891</v>
      </c>
      <c r="J183" s="115">
        <f t="shared" si="71"/>
        <v>596826</v>
      </c>
      <c r="K183" s="117">
        <f t="shared" si="72"/>
        <v>172365</v>
      </c>
      <c r="L183" s="51">
        <f t="shared" si="7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hidden="1" x14ac:dyDescent="0.3">
      <c r="A184" s="120" t="s">
        <v>160</v>
      </c>
      <c r="B184" s="112" t="s">
        <v>356</v>
      </c>
      <c r="C184" s="151" t="str">
        <f t="shared" si="55"/>
        <v>England ICS - North East and North Cumbria</v>
      </c>
      <c r="D184" s="83">
        <f t="shared" si="65"/>
        <v>1170091</v>
      </c>
      <c r="E184" s="83">
        <f t="shared" si="66"/>
        <v>1236662</v>
      </c>
      <c r="F184" s="113">
        <f t="shared" si="67"/>
        <v>3000432</v>
      </c>
      <c r="G184" s="52">
        <f t="shared" si="68"/>
        <v>1475310</v>
      </c>
      <c r="H184" s="53">
        <f t="shared" si="69"/>
        <v>1525122</v>
      </c>
      <c r="I184" s="52">
        <f t="shared" si="70"/>
        <v>1170091</v>
      </c>
      <c r="J184" s="115">
        <f t="shared" si="71"/>
        <v>1236662</v>
      </c>
      <c r="K184" s="117">
        <f t="shared" si="72"/>
        <v>305219</v>
      </c>
      <c r="L184" s="51">
        <f t="shared" si="7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hidden="1" x14ac:dyDescent="0.3">
      <c r="A185" s="120" t="s">
        <v>160</v>
      </c>
      <c r="B185" s="112" t="s">
        <v>268</v>
      </c>
      <c r="C185" s="151" t="str">
        <f t="shared" si="55"/>
        <v xml:space="preserve">England ICS - North East London </v>
      </c>
      <c r="D185" s="83">
        <f t="shared" si="65"/>
        <v>784566</v>
      </c>
      <c r="E185" s="83">
        <f t="shared" si="66"/>
        <v>758991</v>
      </c>
      <c r="F185" s="113">
        <f t="shared" si="67"/>
        <v>2036470</v>
      </c>
      <c r="G185" s="52">
        <f t="shared" si="68"/>
        <v>1037604</v>
      </c>
      <c r="H185" s="53">
        <f t="shared" si="69"/>
        <v>998866</v>
      </c>
      <c r="I185" s="52">
        <f t="shared" si="70"/>
        <v>784566</v>
      </c>
      <c r="J185" s="115">
        <f t="shared" si="71"/>
        <v>758991</v>
      </c>
      <c r="K185" s="117">
        <f t="shared" si="72"/>
        <v>253038</v>
      </c>
      <c r="L185" s="51">
        <f t="shared" si="7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hidden="1" x14ac:dyDescent="0.3">
      <c r="A186" s="120" t="s">
        <v>160</v>
      </c>
      <c r="B186" s="112" t="s">
        <v>357</v>
      </c>
      <c r="C186" s="151" t="str">
        <f t="shared" si="55"/>
        <v>England ICS - North West London</v>
      </c>
      <c r="D186" s="83">
        <f t="shared" si="65"/>
        <v>828249</v>
      </c>
      <c r="E186" s="83">
        <f t="shared" si="66"/>
        <v>805826</v>
      </c>
      <c r="F186" s="113">
        <f t="shared" si="67"/>
        <v>2111469</v>
      </c>
      <c r="G186" s="52">
        <f t="shared" si="68"/>
        <v>1073359</v>
      </c>
      <c r="H186" s="53">
        <f t="shared" si="69"/>
        <v>1038110</v>
      </c>
      <c r="I186" s="52">
        <f t="shared" si="70"/>
        <v>828249</v>
      </c>
      <c r="J186" s="115">
        <f t="shared" si="71"/>
        <v>805826</v>
      </c>
      <c r="K186" s="117">
        <f t="shared" si="72"/>
        <v>245110</v>
      </c>
      <c r="L186" s="51">
        <f t="shared" si="7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hidden="1" x14ac:dyDescent="0.3">
      <c r="A187" s="120" t="s">
        <v>160</v>
      </c>
      <c r="B187" s="112" t="s">
        <v>358</v>
      </c>
      <c r="C187" s="151" t="str">
        <f t="shared" si="55"/>
        <v>England ICS - Northamptonshire</v>
      </c>
      <c r="D187" s="83">
        <f>I187</f>
        <v>280031</v>
      </c>
      <c r="E187" s="83">
        <f>J187</f>
        <v>290793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>SUM(M187:AD187)</f>
        <v>86166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hidden="1" x14ac:dyDescent="0.3">
      <c r="A188" s="120" t="s">
        <v>160</v>
      </c>
      <c r="B188" s="112" t="s">
        <v>359</v>
      </c>
      <c r="C188" s="151" t="str">
        <f t="shared" si="55"/>
        <v>England ICS - Nottinghamshire</v>
      </c>
      <c r="D188" s="83">
        <f t="shared" si="65"/>
        <v>413641</v>
      </c>
      <c r="E188" s="83">
        <f t="shared" si="66"/>
        <v>424616</v>
      </c>
      <c r="F188" s="113">
        <f t="shared" si="67"/>
        <v>1052195</v>
      </c>
      <c r="G188" s="52">
        <f t="shared" si="68"/>
        <v>523505</v>
      </c>
      <c r="H188" s="53">
        <f t="shared" si="69"/>
        <v>528690</v>
      </c>
      <c r="I188" s="52">
        <f t="shared" si="70"/>
        <v>413641</v>
      </c>
      <c r="J188" s="115">
        <f t="shared" si="71"/>
        <v>424616</v>
      </c>
      <c r="K188" s="117">
        <f t="shared" si="72"/>
        <v>109864</v>
      </c>
      <c r="L188" s="51">
        <f t="shared" si="7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hidden="1" x14ac:dyDescent="0.3">
      <c r="A189" s="120" t="s">
        <v>160</v>
      </c>
      <c r="B189" s="112" t="s">
        <v>360</v>
      </c>
      <c r="C189" s="151" t="str">
        <f t="shared" si="55"/>
        <v>England ICS - Shropshire and Telford and Wrekin</v>
      </c>
      <c r="D189" s="83">
        <f t="shared" ref="D189:E193" si="74">I189</f>
        <v>199279</v>
      </c>
      <c r="E189" s="83">
        <f t="shared" si="74"/>
        <v>205519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>SUM(M189:AD189)</f>
        <v>51935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hidden="1" x14ac:dyDescent="0.3">
      <c r="A190" s="120" t="s">
        <v>160</v>
      </c>
      <c r="B190" s="112" t="s">
        <v>361</v>
      </c>
      <c r="C190" s="151" t="str">
        <f t="shared" si="55"/>
        <v>England ICS - Somerset</v>
      </c>
      <c r="D190" s="83">
        <f t="shared" si="74"/>
        <v>218431</v>
      </c>
      <c r="E190" s="83">
        <f t="shared" si="74"/>
        <v>234127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>SUM(M190:AD190)</f>
        <v>56857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hidden="1" x14ac:dyDescent="0.3">
      <c r="A191" s="120" t="s">
        <v>160</v>
      </c>
      <c r="B191" s="112" t="s">
        <v>362</v>
      </c>
      <c r="C191" s="151" t="str">
        <f t="shared" si="55"/>
        <v>England ICS - South East London</v>
      </c>
      <c r="D191" s="83">
        <f t="shared" si="74"/>
        <v>697479</v>
      </c>
      <c r="E191" s="83">
        <f t="shared" si="74"/>
        <v>722545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>SUM(M191:AD191)</f>
        <v>204240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hidden="1" x14ac:dyDescent="0.3">
      <c r="A192" s="120" t="s">
        <v>160</v>
      </c>
      <c r="B192" s="112" t="s">
        <v>363</v>
      </c>
      <c r="C192" s="151" t="str">
        <f t="shared" si="55"/>
        <v>England ICS - South West London</v>
      </c>
      <c r="D192" s="83">
        <f t="shared" si="74"/>
        <v>560076</v>
      </c>
      <c r="E192" s="83">
        <f t="shared" si="74"/>
        <v>606444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>SUM(M192:AD192)</f>
        <v>175364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hidden="1" x14ac:dyDescent="0.3">
      <c r="A193" s="120" t="s">
        <v>160</v>
      </c>
      <c r="B193" s="112" t="s">
        <v>364</v>
      </c>
      <c r="C193" s="151" t="str">
        <f t="shared" si="55"/>
        <v>England ICS - South Yorkshire and Bassetlaw</v>
      </c>
      <c r="D193" s="83">
        <f t="shared" si="74"/>
        <v>597392</v>
      </c>
      <c r="E193" s="83">
        <f t="shared" si="74"/>
        <v>617280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>SUM(M193:AD193)</f>
        <v>163151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hidden="1" x14ac:dyDescent="0.3">
      <c r="A194" s="120" t="s">
        <v>160</v>
      </c>
      <c r="B194" s="112" t="s">
        <v>365</v>
      </c>
      <c r="C194" s="151" t="str">
        <f t="shared" si="55"/>
        <v>England ICS - Staffodshire and Stoke-on-Trent</v>
      </c>
      <c r="D194" s="83">
        <f t="shared" ref="D194:D199" si="75">I194</f>
        <v>450150</v>
      </c>
      <c r="E194" s="83">
        <f t="shared" ref="E194:E199" si="76">J194</f>
        <v>460064</v>
      </c>
      <c r="F194" s="113">
        <f t="shared" ref="F194:F199" si="77">G194+H194</f>
        <v>1139794</v>
      </c>
      <c r="G194" s="52">
        <f t="shared" ref="G194:G199" si="78">SUM(M194:CY194)</f>
        <v>568006</v>
      </c>
      <c r="H194" s="53">
        <f t="shared" ref="H194:H199" si="79">SUM(CZ194:GL194)</f>
        <v>571788</v>
      </c>
      <c r="I194" s="52">
        <f t="shared" ref="I194:I199" si="80">SUM(AE194:CY194)</f>
        <v>450150</v>
      </c>
      <c r="J194" s="115">
        <f t="shared" ref="J194:J199" si="81">SUM(DR194:GL194)</f>
        <v>460064</v>
      </c>
      <c r="K194" s="117">
        <f t="shared" ref="K194:K199" si="82">SUM(M194:AD194)</f>
        <v>117856</v>
      </c>
      <c r="L194" s="51">
        <f t="shared" ref="L194:L199" si="83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hidden="1" x14ac:dyDescent="0.3">
      <c r="A195" s="120" t="s">
        <v>160</v>
      </c>
      <c r="B195" s="112" t="s">
        <v>366</v>
      </c>
      <c r="C195" s="151" t="str">
        <f t="shared" si="55"/>
        <v>England ICS - Suffolk and North East Essex</v>
      </c>
      <c r="D195" s="83">
        <f t="shared" si="75"/>
        <v>385963</v>
      </c>
      <c r="E195" s="83">
        <f t="shared" si="76"/>
        <v>402853</v>
      </c>
      <c r="F195" s="113">
        <f t="shared" si="77"/>
        <v>987177</v>
      </c>
      <c r="G195" s="52">
        <f t="shared" si="78"/>
        <v>487631</v>
      </c>
      <c r="H195" s="53">
        <f t="shared" si="79"/>
        <v>499546</v>
      </c>
      <c r="I195" s="52">
        <f t="shared" si="80"/>
        <v>385963</v>
      </c>
      <c r="J195" s="115">
        <f t="shared" si="81"/>
        <v>402853</v>
      </c>
      <c r="K195" s="117">
        <f t="shared" si="82"/>
        <v>101668</v>
      </c>
      <c r="L195" s="51">
        <f t="shared" si="83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hidden="1" x14ac:dyDescent="0.3">
      <c r="A196" s="120" t="s">
        <v>160</v>
      </c>
      <c r="B196" s="112" t="s">
        <v>367</v>
      </c>
      <c r="C196" s="151" t="str">
        <f t="shared" si="55"/>
        <v>England ICS - Surrey Heartlands</v>
      </c>
      <c r="D196" s="83">
        <f t="shared" si="75"/>
        <v>396737</v>
      </c>
      <c r="E196" s="83">
        <f t="shared" si="76"/>
        <v>421113</v>
      </c>
      <c r="F196" s="113">
        <f t="shared" si="77"/>
        <v>1052425</v>
      </c>
      <c r="G196" s="52">
        <f t="shared" si="78"/>
        <v>516937</v>
      </c>
      <c r="H196" s="53">
        <f t="shared" si="79"/>
        <v>535488</v>
      </c>
      <c r="I196" s="52">
        <f t="shared" si="80"/>
        <v>396737</v>
      </c>
      <c r="J196" s="115">
        <f t="shared" si="81"/>
        <v>421113</v>
      </c>
      <c r="K196" s="117">
        <f t="shared" si="82"/>
        <v>120200</v>
      </c>
      <c r="L196" s="51">
        <f t="shared" si="83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hidden="1" x14ac:dyDescent="0.3">
      <c r="A197" s="120" t="s">
        <v>160</v>
      </c>
      <c r="B197" s="112" t="s">
        <v>368</v>
      </c>
      <c r="C197" s="151" t="str">
        <f t="shared" si="55"/>
        <v>England ICS - Sussex and Health Care Partnership</v>
      </c>
      <c r="D197" s="83">
        <f t="shared" si="75"/>
        <v>664808</v>
      </c>
      <c r="E197" s="83">
        <f t="shared" si="76"/>
        <v>714065</v>
      </c>
      <c r="F197" s="113">
        <f t="shared" si="77"/>
        <v>1711539</v>
      </c>
      <c r="G197" s="52">
        <f t="shared" si="78"/>
        <v>836321</v>
      </c>
      <c r="H197" s="53">
        <f t="shared" si="79"/>
        <v>875218</v>
      </c>
      <c r="I197" s="52">
        <f t="shared" si="80"/>
        <v>664808</v>
      </c>
      <c r="J197" s="115">
        <f t="shared" si="81"/>
        <v>714065</v>
      </c>
      <c r="K197" s="117">
        <f t="shared" si="82"/>
        <v>171513</v>
      </c>
      <c r="L197" s="51">
        <f t="shared" si="83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hidden="1" x14ac:dyDescent="0.3">
      <c r="A198" s="120" t="s">
        <v>160</v>
      </c>
      <c r="B198" s="112" t="s">
        <v>369</v>
      </c>
      <c r="C198" s="151" t="str">
        <f t="shared" si="55"/>
        <v>England ICS - The Black Country</v>
      </c>
      <c r="D198" s="83">
        <f t="shared" si="75"/>
        <v>516421</v>
      </c>
      <c r="E198" s="83">
        <f t="shared" si="76"/>
        <v>533261</v>
      </c>
      <c r="F198" s="113">
        <f t="shared" si="77"/>
        <v>1380809</v>
      </c>
      <c r="G198" s="52">
        <f t="shared" si="78"/>
        <v>686215</v>
      </c>
      <c r="H198" s="53">
        <f t="shared" si="79"/>
        <v>694594</v>
      </c>
      <c r="I198" s="52">
        <f t="shared" si="80"/>
        <v>516421</v>
      </c>
      <c r="J198" s="115">
        <f t="shared" si="81"/>
        <v>533261</v>
      </c>
      <c r="K198" s="117">
        <f t="shared" si="82"/>
        <v>169794</v>
      </c>
      <c r="L198" s="51">
        <f t="shared" si="83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hidden="1" x14ac:dyDescent="0.3">
      <c r="A199" s="120" t="s">
        <v>160</v>
      </c>
      <c r="B199" s="112" t="s">
        <v>370</v>
      </c>
      <c r="C199" s="151" t="str">
        <f t="shared" si="55"/>
        <v>England ICS - West Yorkshire and Harrogate</v>
      </c>
      <c r="D199" s="83">
        <f t="shared" si="75"/>
        <v>902561</v>
      </c>
      <c r="E199" s="83">
        <f t="shared" si="76"/>
        <v>950660</v>
      </c>
      <c r="F199" s="113">
        <f t="shared" si="77"/>
        <v>2396517</v>
      </c>
      <c r="G199" s="52">
        <f t="shared" si="78"/>
        <v>1179839</v>
      </c>
      <c r="H199" s="53">
        <f t="shared" si="79"/>
        <v>1216678</v>
      </c>
      <c r="I199" s="52">
        <f t="shared" si="80"/>
        <v>902561</v>
      </c>
      <c r="J199" s="115">
        <f t="shared" si="81"/>
        <v>950660</v>
      </c>
      <c r="K199" s="117">
        <f t="shared" si="82"/>
        <v>277278</v>
      </c>
      <c r="L199" s="51">
        <f t="shared" si="83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7" customFormat="1" hidden="1" x14ac:dyDescent="0.3">
      <c r="A200" s="123"/>
      <c r="B200" s="153"/>
      <c r="C200" s="133"/>
      <c r="D200" s="149">
        <f t="shared" ref="D200:L200" si="84">SUM(D158:D199)</f>
        <v>21779298</v>
      </c>
      <c r="E200" s="149">
        <f t="shared" si="84"/>
        <v>22677552</v>
      </c>
      <c r="F200" s="149">
        <f t="shared" si="84"/>
        <v>56550138</v>
      </c>
      <c r="G200" s="149">
        <f t="shared" si="84"/>
        <v>27982818</v>
      </c>
      <c r="H200" s="149">
        <f t="shared" si="84"/>
        <v>28567320</v>
      </c>
      <c r="I200" s="149">
        <f t="shared" si="84"/>
        <v>21779298</v>
      </c>
      <c r="J200" s="149">
        <f t="shared" si="84"/>
        <v>22677552</v>
      </c>
      <c r="K200" s="149">
        <f t="shared" si="84"/>
        <v>6203520</v>
      </c>
      <c r="L200" s="149">
        <f t="shared" si="84"/>
        <v>5889768</v>
      </c>
      <c r="M200" s="149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5"/>
      <c r="CZ200" s="150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5"/>
    </row>
    <row r="201" spans="1:194" s="1" customFormat="1" hidden="1" x14ac:dyDescent="0.3">
      <c r="A201" s="31" t="s">
        <v>185</v>
      </c>
      <c r="B201" s="1" t="s">
        <v>371</v>
      </c>
      <c r="C201" s="72" t="str">
        <f>CONCATENATE(A201," - ",B201)</f>
        <v>LA England - Adur</v>
      </c>
      <c r="D201" s="61">
        <f t="shared" ref="D201:D265" si="85">I201</f>
        <v>24230</v>
      </c>
      <c r="E201" s="61">
        <f t="shared" ref="E201:E265" si="86">J201</f>
        <v>26766</v>
      </c>
      <c r="F201" s="483">
        <f t="shared" ref="F201:F265" si="87">G201+H201</f>
        <v>64187</v>
      </c>
      <c r="G201" s="483">
        <f t="shared" ref="G201:G265" si="88">SUM(M201:CY201)</f>
        <v>31094</v>
      </c>
      <c r="H201" s="62">
        <f t="shared" ref="H201:H265" si="89">SUM(CZ201:GL201)</f>
        <v>33093</v>
      </c>
      <c r="I201" s="62">
        <f t="shared" ref="I201:I265" si="90">SUM(AE201:CY201)</f>
        <v>24230</v>
      </c>
      <c r="J201" s="62">
        <f t="shared" ref="J201:J265" si="91">SUM(DR201:GL201)</f>
        <v>26766</v>
      </c>
      <c r="K201" s="50">
        <f t="shared" ref="K201:K265" si="92">SUM(M201:AD201)</f>
        <v>6864</v>
      </c>
      <c r="L201" s="61">
        <f t="shared" ref="L201:L265" si="93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hidden="1" x14ac:dyDescent="0.3">
      <c r="A202" s="31" t="s">
        <v>185</v>
      </c>
      <c r="B202" s="1" t="s">
        <v>372</v>
      </c>
      <c r="C202" s="30" t="str">
        <f>CONCATENATE(A202," - ",B202)</f>
        <v>LA England - Allerdale</v>
      </c>
      <c r="D202" s="51">
        <f>I202</f>
        <v>38931</v>
      </c>
      <c r="E202" s="51">
        <f>J202</f>
        <v>40857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>SUM(M202:AD202)</f>
        <v>9236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hidden="1" x14ac:dyDescent="0.3">
      <c r="A203" s="31" t="s">
        <v>185</v>
      </c>
      <c r="B203" s="1" t="s">
        <v>373</v>
      </c>
      <c r="C203" s="30" t="str">
        <f>CONCATENATE(A203," - ",B203)</f>
        <v>LA England - Amber Valley</v>
      </c>
      <c r="D203" s="51">
        <f t="shared" si="85"/>
        <v>50791</v>
      </c>
      <c r="E203" s="51">
        <f t="shared" si="86"/>
        <v>53850</v>
      </c>
      <c r="F203" s="52">
        <f t="shared" si="87"/>
        <v>128829</v>
      </c>
      <c r="G203" s="52">
        <f t="shared" si="88"/>
        <v>63205</v>
      </c>
      <c r="H203" s="53">
        <f t="shared" si="89"/>
        <v>65624</v>
      </c>
      <c r="I203" s="53">
        <f t="shared" si="90"/>
        <v>50791</v>
      </c>
      <c r="J203" s="53">
        <f t="shared" si="91"/>
        <v>53850</v>
      </c>
      <c r="K203" s="50">
        <f t="shared" si="92"/>
        <v>12414</v>
      </c>
      <c r="L203" s="51">
        <f t="shared" si="93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hidden="1" x14ac:dyDescent="0.3">
      <c r="A204" s="31" t="s">
        <v>185</v>
      </c>
      <c r="B204" s="1" t="s">
        <v>374</v>
      </c>
      <c r="C204" s="30" t="str">
        <f t="shared" ref="C204:C267" si="94">CONCATENATE(A204," - ",B204)</f>
        <v>LA England - Arun</v>
      </c>
      <c r="D204" s="51">
        <f t="shared" si="85"/>
        <v>62456</v>
      </c>
      <c r="E204" s="51">
        <f t="shared" si="86"/>
        <v>69592</v>
      </c>
      <c r="F204" s="52">
        <f t="shared" si="87"/>
        <v>161123</v>
      </c>
      <c r="G204" s="52">
        <f t="shared" si="88"/>
        <v>77506</v>
      </c>
      <c r="H204" s="53">
        <f t="shared" si="89"/>
        <v>83617</v>
      </c>
      <c r="I204" s="53">
        <f t="shared" si="90"/>
        <v>62456</v>
      </c>
      <c r="J204" s="53">
        <f t="shared" si="91"/>
        <v>69592</v>
      </c>
      <c r="K204" s="50">
        <f t="shared" si="92"/>
        <v>15050</v>
      </c>
      <c r="L204" s="51">
        <f t="shared" si="93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hidden="1" x14ac:dyDescent="0.3">
      <c r="A205" s="31" t="s">
        <v>185</v>
      </c>
      <c r="B205" s="1" t="s">
        <v>375</v>
      </c>
      <c r="C205" s="30" t="str">
        <f t="shared" si="94"/>
        <v>LA England - Ashfield</v>
      </c>
      <c r="D205" s="51">
        <f t="shared" si="85"/>
        <v>49048</v>
      </c>
      <c r="E205" s="51">
        <f t="shared" si="86"/>
        <v>52268</v>
      </c>
      <c r="F205" s="52">
        <f t="shared" si="87"/>
        <v>128337</v>
      </c>
      <c r="G205" s="52">
        <f t="shared" si="88"/>
        <v>62869</v>
      </c>
      <c r="H205" s="53">
        <f t="shared" si="89"/>
        <v>65468</v>
      </c>
      <c r="I205" s="53">
        <f t="shared" si="90"/>
        <v>49048</v>
      </c>
      <c r="J205" s="53">
        <f t="shared" si="91"/>
        <v>52268</v>
      </c>
      <c r="K205" s="50">
        <f t="shared" si="92"/>
        <v>13821</v>
      </c>
      <c r="L205" s="51">
        <f t="shared" si="93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hidden="1" x14ac:dyDescent="0.3">
      <c r="A206" s="31" t="s">
        <v>185</v>
      </c>
      <c r="B206" s="1" t="s">
        <v>376</v>
      </c>
      <c r="C206" s="30" t="str">
        <f t="shared" si="94"/>
        <v>LA England - Ashford</v>
      </c>
      <c r="D206" s="51">
        <f t="shared" si="85"/>
        <v>48372</v>
      </c>
      <c r="E206" s="51">
        <f t="shared" si="86"/>
        <v>52521</v>
      </c>
      <c r="F206" s="52">
        <f t="shared" si="87"/>
        <v>131018</v>
      </c>
      <c r="G206" s="52">
        <f t="shared" si="88"/>
        <v>63653</v>
      </c>
      <c r="H206" s="53">
        <f t="shared" si="89"/>
        <v>67365</v>
      </c>
      <c r="I206" s="53">
        <f t="shared" si="90"/>
        <v>48372</v>
      </c>
      <c r="J206" s="53">
        <f t="shared" si="91"/>
        <v>52521</v>
      </c>
      <c r="K206" s="50">
        <f t="shared" si="92"/>
        <v>15281</v>
      </c>
      <c r="L206" s="51">
        <f t="shared" si="93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hidden="1" x14ac:dyDescent="0.3">
      <c r="A207" s="31" t="s">
        <v>185</v>
      </c>
      <c r="B207" s="1" t="s">
        <v>377</v>
      </c>
      <c r="C207" s="30" t="str">
        <f t="shared" si="94"/>
        <v>LA England - Babergh</v>
      </c>
      <c r="D207" s="51">
        <f t="shared" si="85"/>
        <v>36135</v>
      </c>
      <c r="E207" s="51">
        <f t="shared" si="86"/>
        <v>39002</v>
      </c>
      <c r="F207" s="52">
        <f t="shared" si="87"/>
        <v>92735</v>
      </c>
      <c r="G207" s="52">
        <f t="shared" si="88"/>
        <v>45088</v>
      </c>
      <c r="H207" s="53">
        <f t="shared" si="89"/>
        <v>47647</v>
      </c>
      <c r="I207" s="53">
        <f t="shared" si="90"/>
        <v>36135</v>
      </c>
      <c r="J207" s="53">
        <f t="shared" si="91"/>
        <v>39002</v>
      </c>
      <c r="K207" s="50">
        <f t="shared" si="92"/>
        <v>8953</v>
      </c>
      <c r="L207" s="51">
        <f t="shared" si="93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hidden="1" x14ac:dyDescent="0.3">
      <c r="A208" s="31" t="s">
        <v>185</v>
      </c>
      <c r="B208" s="1" t="s">
        <v>378</v>
      </c>
      <c r="C208" s="30" t="str">
        <f t="shared" si="94"/>
        <v>LA England - Barking and Dagenham</v>
      </c>
      <c r="D208" s="51">
        <f t="shared" si="85"/>
        <v>73662</v>
      </c>
      <c r="E208" s="51">
        <f t="shared" si="86"/>
        <v>76353</v>
      </c>
      <c r="F208" s="52">
        <f t="shared" si="87"/>
        <v>214107</v>
      </c>
      <c r="G208" s="52">
        <f t="shared" si="88"/>
        <v>106837</v>
      </c>
      <c r="H208" s="53">
        <f t="shared" si="89"/>
        <v>107270</v>
      </c>
      <c r="I208" s="53">
        <f t="shared" si="90"/>
        <v>73662</v>
      </c>
      <c r="J208" s="53">
        <f t="shared" si="91"/>
        <v>76353</v>
      </c>
      <c r="K208" s="50">
        <f t="shared" si="92"/>
        <v>33175</v>
      </c>
      <c r="L208" s="51">
        <f t="shared" si="93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hidden="1" x14ac:dyDescent="0.3">
      <c r="A209" s="31" t="s">
        <v>185</v>
      </c>
      <c r="B209" s="1" t="s">
        <v>379</v>
      </c>
      <c r="C209" s="30" t="str">
        <f t="shared" si="94"/>
        <v>LA England - Barnet</v>
      </c>
      <c r="D209" s="51">
        <f t="shared" si="85"/>
        <v>150276</v>
      </c>
      <c r="E209" s="51">
        <f t="shared" si="86"/>
        <v>154042</v>
      </c>
      <c r="F209" s="52">
        <f t="shared" si="87"/>
        <v>399007</v>
      </c>
      <c r="G209" s="52">
        <f t="shared" si="88"/>
        <v>198961</v>
      </c>
      <c r="H209" s="53">
        <f t="shared" si="89"/>
        <v>200046</v>
      </c>
      <c r="I209" s="53">
        <f t="shared" si="90"/>
        <v>150276</v>
      </c>
      <c r="J209" s="53">
        <f t="shared" si="91"/>
        <v>154042</v>
      </c>
      <c r="K209" s="50">
        <f t="shared" si="92"/>
        <v>48685</v>
      </c>
      <c r="L209" s="51">
        <f t="shared" si="93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hidden="1" x14ac:dyDescent="0.3">
      <c r="A210" s="31" t="s">
        <v>185</v>
      </c>
      <c r="B210" s="1" t="s">
        <v>380</v>
      </c>
      <c r="C210" s="30" t="str">
        <f t="shared" si="94"/>
        <v>LA England - Barnsley</v>
      </c>
      <c r="D210" s="51">
        <f t="shared" si="85"/>
        <v>95946</v>
      </c>
      <c r="E210" s="51">
        <f t="shared" si="86"/>
        <v>100504</v>
      </c>
      <c r="F210" s="52">
        <f t="shared" si="87"/>
        <v>248071</v>
      </c>
      <c r="G210" s="52">
        <f t="shared" si="88"/>
        <v>122409</v>
      </c>
      <c r="H210" s="53">
        <f t="shared" si="89"/>
        <v>125662</v>
      </c>
      <c r="I210" s="53">
        <f t="shared" si="90"/>
        <v>95946</v>
      </c>
      <c r="J210" s="53">
        <f t="shared" si="91"/>
        <v>100504</v>
      </c>
      <c r="K210" s="50">
        <f t="shared" si="92"/>
        <v>26463</v>
      </c>
      <c r="L210" s="51">
        <f t="shared" si="93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hidden="1" x14ac:dyDescent="0.3">
      <c r="A211" s="31" t="s">
        <v>185</v>
      </c>
      <c r="B211" s="1" t="s">
        <v>381</v>
      </c>
      <c r="C211" s="30" t="str">
        <f t="shared" si="94"/>
        <v>LA England - Barrow-in-Furness</v>
      </c>
      <c r="D211" s="51">
        <f t="shared" si="85"/>
        <v>26329</v>
      </c>
      <c r="E211" s="51">
        <f t="shared" si="86"/>
        <v>27299</v>
      </c>
      <c r="F211" s="52">
        <f t="shared" si="87"/>
        <v>66726</v>
      </c>
      <c r="G211" s="52">
        <f t="shared" si="88"/>
        <v>33028</v>
      </c>
      <c r="H211" s="53">
        <f t="shared" si="89"/>
        <v>33698</v>
      </c>
      <c r="I211" s="53">
        <f t="shared" si="90"/>
        <v>26329</v>
      </c>
      <c r="J211" s="53">
        <f t="shared" si="91"/>
        <v>27299</v>
      </c>
      <c r="K211" s="50">
        <f t="shared" si="92"/>
        <v>6699</v>
      </c>
      <c r="L211" s="51">
        <f t="shared" si="93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hidden="1" x14ac:dyDescent="0.3">
      <c r="A212" s="31" t="s">
        <v>185</v>
      </c>
      <c r="B212" s="1" t="s">
        <v>382</v>
      </c>
      <c r="C212" s="30" t="str">
        <f t="shared" si="94"/>
        <v>LA England - Basildon</v>
      </c>
      <c r="D212" s="51">
        <f t="shared" si="85"/>
        <v>68281</v>
      </c>
      <c r="E212" s="51">
        <f t="shared" si="86"/>
        <v>75035</v>
      </c>
      <c r="F212" s="52">
        <f t="shared" si="87"/>
        <v>187558</v>
      </c>
      <c r="G212" s="52">
        <f t="shared" si="88"/>
        <v>91038</v>
      </c>
      <c r="H212" s="53">
        <f t="shared" si="89"/>
        <v>96520</v>
      </c>
      <c r="I212" s="53">
        <f t="shared" si="90"/>
        <v>68281</v>
      </c>
      <c r="J212" s="53">
        <f t="shared" si="91"/>
        <v>75035</v>
      </c>
      <c r="K212" s="50">
        <f t="shared" si="92"/>
        <v>22757</v>
      </c>
      <c r="L212" s="51">
        <f t="shared" si="93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hidden="1" x14ac:dyDescent="0.3">
      <c r="A213" s="31" t="s">
        <v>185</v>
      </c>
      <c r="B213" s="1" t="s">
        <v>383</v>
      </c>
      <c r="C213" s="30" t="str">
        <f t="shared" si="94"/>
        <v>LA England - Basingstoke and Deane</v>
      </c>
      <c r="D213" s="51">
        <f t="shared" si="85"/>
        <v>67458</v>
      </c>
      <c r="E213" s="51">
        <f t="shared" si="86"/>
        <v>70875</v>
      </c>
      <c r="F213" s="52">
        <f t="shared" si="87"/>
        <v>177760</v>
      </c>
      <c r="G213" s="52">
        <f t="shared" si="88"/>
        <v>87696</v>
      </c>
      <c r="H213" s="53">
        <f t="shared" si="89"/>
        <v>90064</v>
      </c>
      <c r="I213" s="53">
        <f t="shared" si="90"/>
        <v>67458</v>
      </c>
      <c r="J213" s="53">
        <f t="shared" si="91"/>
        <v>70875</v>
      </c>
      <c r="K213" s="50">
        <f t="shared" si="92"/>
        <v>20238</v>
      </c>
      <c r="L213" s="51">
        <f t="shared" si="93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hidden="1" x14ac:dyDescent="0.3">
      <c r="A214" s="31" t="s">
        <v>185</v>
      </c>
      <c r="B214" s="1" t="s">
        <v>384</v>
      </c>
      <c r="C214" s="30" t="str">
        <f t="shared" si="94"/>
        <v>LA England - Bassetlaw</v>
      </c>
      <c r="D214" s="51">
        <f t="shared" si="85"/>
        <v>46425</v>
      </c>
      <c r="E214" s="51">
        <f t="shared" si="86"/>
        <v>48027</v>
      </c>
      <c r="F214" s="52">
        <f t="shared" si="87"/>
        <v>118280</v>
      </c>
      <c r="G214" s="52">
        <f t="shared" si="88"/>
        <v>58532</v>
      </c>
      <c r="H214" s="53">
        <f t="shared" si="89"/>
        <v>59748</v>
      </c>
      <c r="I214" s="53">
        <f t="shared" si="90"/>
        <v>46425</v>
      </c>
      <c r="J214" s="53">
        <f t="shared" si="91"/>
        <v>48027</v>
      </c>
      <c r="K214" s="50">
        <f t="shared" si="92"/>
        <v>12107</v>
      </c>
      <c r="L214" s="51">
        <f t="shared" si="93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hidden="1" x14ac:dyDescent="0.3">
      <c r="A215" s="31" t="s">
        <v>185</v>
      </c>
      <c r="B215" s="1" t="s">
        <v>385</v>
      </c>
      <c r="C215" s="30" t="str">
        <f t="shared" si="94"/>
        <v>LA England - Bath and North East Somerset</v>
      </c>
      <c r="D215" s="51">
        <f t="shared" si="85"/>
        <v>78633</v>
      </c>
      <c r="E215" s="51">
        <f t="shared" si="86"/>
        <v>81049</v>
      </c>
      <c r="F215" s="52">
        <f t="shared" si="87"/>
        <v>196357</v>
      </c>
      <c r="G215" s="52">
        <f t="shared" si="88"/>
        <v>97651</v>
      </c>
      <c r="H215" s="53">
        <f t="shared" si="89"/>
        <v>98706</v>
      </c>
      <c r="I215" s="53">
        <f t="shared" si="90"/>
        <v>78633</v>
      </c>
      <c r="J215" s="53">
        <f t="shared" si="91"/>
        <v>81049</v>
      </c>
      <c r="K215" s="50">
        <f t="shared" si="92"/>
        <v>19018</v>
      </c>
      <c r="L215" s="51">
        <f t="shared" si="93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hidden="1" x14ac:dyDescent="0.3">
      <c r="A216" s="31" t="s">
        <v>185</v>
      </c>
      <c r="B216" s="1" t="s">
        <v>386</v>
      </c>
      <c r="C216" s="30" t="str">
        <f t="shared" si="94"/>
        <v>LA England - Bedford</v>
      </c>
      <c r="D216" s="51">
        <f t="shared" si="85"/>
        <v>64719</v>
      </c>
      <c r="E216" s="51">
        <f t="shared" si="86"/>
        <v>68795</v>
      </c>
      <c r="F216" s="52">
        <f t="shared" si="87"/>
        <v>174687</v>
      </c>
      <c r="G216" s="52">
        <f t="shared" si="88"/>
        <v>85924</v>
      </c>
      <c r="H216" s="53">
        <f t="shared" si="89"/>
        <v>88763</v>
      </c>
      <c r="I216" s="53">
        <f t="shared" si="90"/>
        <v>64719</v>
      </c>
      <c r="J216" s="53">
        <f t="shared" si="91"/>
        <v>68795</v>
      </c>
      <c r="K216" s="50">
        <f t="shared" si="92"/>
        <v>21205</v>
      </c>
      <c r="L216" s="51">
        <f t="shared" si="93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hidden="1" x14ac:dyDescent="0.3">
      <c r="A217" s="31" t="s">
        <v>185</v>
      </c>
      <c r="B217" s="1" t="s">
        <v>387</v>
      </c>
      <c r="C217" s="30" t="str">
        <f t="shared" si="94"/>
        <v>LA England - Bexley</v>
      </c>
      <c r="D217" s="51">
        <f t="shared" si="85"/>
        <v>91027</v>
      </c>
      <c r="E217" s="51">
        <f t="shared" si="86"/>
        <v>100850</v>
      </c>
      <c r="F217" s="52">
        <f t="shared" si="87"/>
        <v>249301</v>
      </c>
      <c r="G217" s="52">
        <f t="shared" si="88"/>
        <v>120541</v>
      </c>
      <c r="H217" s="53">
        <f t="shared" si="89"/>
        <v>128760</v>
      </c>
      <c r="I217" s="53">
        <f t="shared" si="90"/>
        <v>91027</v>
      </c>
      <c r="J217" s="53">
        <f t="shared" si="91"/>
        <v>100850</v>
      </c>
      <c r="K217" s="50">
        <f t="shared" si="92"/>
        <v>29514</v>
      </c>
      <c r="L217" s="51">
        <f t="shared" si="93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hidden="1" x14ac:dyDescent="0.3">
      <c r="A218" s="31" t="s">
        <v>185</v>
      </c>
      <c r="B218" s="1" t="s">
        <v>388</v>
      </c>
      <c r="C218" s="30" t="str">
        <f t="shared" si="94"/>
        <v>LA England - Birmingham</v>
      </c>
      <c r="D218" s="51">
        <f t="shared" si="85"/>
        <v>418462</v>
      </c>
      <c r="E218" s="51">
        <f t="shared" si="86"/>
        <v>435554</v>
      </c>
      <c r="F218" s="52">
        <f t="shared" si="87"/>
        <v>1140525</v>
      </c>
      <c r="G218" s="52">
        <f t="shared" si="88"/>
        <v>566258</v>
      </c>
      <c r="H218" s="53">
        <f t="shared" si="89"/>
        <v>574267</v>
      </c>
      <c r="I218" s="53">
        <f t="shared" si="90"/>
        <v>418462</v>
      </c>
      <c r="J218" s="53">
        <f t="shared" si="91"/>
        <v>435554</v>
      </c>
      <c r="K218" s="50">
        <f t="shared" si="92"/>
        <v>147796</v>
      </c>
      <c r="L218" s="51">
        <f t="shared" si="93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hidden="1" x14ac:dyDescent="0.3">
      <c r="A219" s="31" t="s">
        <v>185</v>
      </c>
      <c r="B219" s="1" t="s">
        <v>389</v>
      </c>
      <c r="C219" s="30" t="str">
        <f t="shared" si="94"/>
        <v>LA England - Blaby</v>
      </c>
      <c r="D219" s="51">
        <f t="shared" si="85"/>
        <v>38463</v>
      </c>
      <c r="E219" s="51">
        <f t="shared" si="86"/>
        <v>41790</v>
      </c>
      <c r="F219" s="52">
        <f t="shared" si="87"/>
        <v>101950</v>
      </c>
      <c r="G219" s="52">
        <f t="shared" si="88"/>
        <v>49650</v>
      </c>
      <c r="H219" s="53">
        <f t="shared" si="89"/>
        <v>52300</v>
      </c>
      <c r="I219" s="53">
        <f t="shared" si="90"/>
        <v>38463</v>
      </c>
      <c r="J219" s="53">
        <f t="shared" si="91"/>
        <v>41790</v>
      </c>
      <c r="K219" s="50">
        <f t="shared" si="92"/>
        <v>11187</v>
      </c>
      <c r="L219" s="51">
        <f t="shared" si="93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hidden="1" x14ac:dyDescent="0.3">
      <c r="A220" s="31" t="s">
        <v>185</v>
      </c>
      <c r="B220" s="1" t="s">
        <v>390</v>
      </c>
      <c r="C220" s="30" t="str">
        <f t="shared" si="94"/>
        <v>LA England - Blackburn with Darwen</v>
      </c>
      <c r="D220" s="51">
        <f t="shared" si="85"/>
        <v>55675</v>
      </c>
      <c r="E220" s="51">
        <f t="shared" si="86"/>
        <v>55702</v>
      </c>
      <c r="F220" s="52">
        <f t="shared" si="87"/>
        <v>150030</v>
      </c>
      <c r="G220" s="52">
        <f t="shared" si="88"/>
        <v>75253</v>
      </c>
      <c r="H220" s="53">
        <f t="shared" si="89"/>
        <v>74777</v>
      </c>
      <c r="I220" s="53">
        <f t="shared" si="90"/>
        <v>55675</v>
      </c>
      <c r="J220" s="53">
        <f t="shared" si="91"/>
        <v>55702</v>
      </c>
      <c r="K220" s="50">
        <f t="shared" si="92"/>
        <v>19578</v>
      </c>
      <c r="L220" s="51">
        <f t="shared" si="93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hidden="1" x14ac:dyDescent="0.3">
      <c r="A221" s="31" t="s">
        <v>185</v>
      </c>
      <c r="B221" s="1" t="s">
        <v>391</v>
      </c>
      <c r="C221" s="30" t="str">
        <f t="shared" si="94"/>
        <v>LA England - Blackpool</v>
      </c>
      <c r="D221" s="51">
        <f t="shared" si="85"/>
        <v>53827</v>
      </c>
      <c r="E221" s="51">
        <f t="shared" si="86"/>
        <v>55444</v>
      </c>
      <c r="F221" s="52">
        <f t="shared" si="87"/>
        <v>138381</v>
      </c>
      <c r="G221" s="52">
        <f t="shared" si="88"/>
        <v>68740</v>
      </c>
      <c r="H221" s="53">
        <f t="shared" si="89"/>
        <v>69641</v>
      </c>
      <c r="I221" s="53">
        <f t="shared" si="90"/>
        <v>53827</v>
      </c>
      <c r="J221" s="53">
        <f t="shared" si="91"/>
        <v>55444</v>
      </c>
      <c r="K221" s="50">
        <f t="shared" si="92"/>
        <v>14913</v>
      </c>
      <c r="L221" s="51">
        <f t="shared" si="93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hidden="1" x14ac:dyDescent="0.3">
      <c r="A222" s="31" t="s">
        <v>185</v>
      </c>
      <c r="B222" s="1" t="s">
        <v>392</v>
      </c>
      <c r="C222" s="30" t="str">
        <f t="shared" si="94"/>
        <v>LA England - Bolsover</v>
      </c>
      <c r="D222" s="51">
        <f t="shared" si="85"/>
        <v>31973</v>
      </c>
      <c r="E222" s="51">
        <f t="shared" si="86"/>
        <v>33285</v>
      </c>
      <c r="F222" s="52">
        <f t="shared" si="87"/>
        <v>81305</v>
      </c>
      <c r="G222" s="52">
        <f t="shared" si="88"/>
        <v>40175</v>
      </c>
      <c r="H222" s="53">
        <f t="shared" si="89"/>
        <v>41130</v>
      </c>
      <c r="I222" s="53">
        <f t="shared" si="90"/>
        <v>31973</v>
      </c>
      <c r="J222" s="53">
        <f t="shared" si="91"/>
        <v>33285</v>
      </c>
      <c r="K222" s="50">
        <f t="shared" si="92"/>
        <v>8202</v>
      </c>
      <c r="L222" s="51">
        <f t="shared" si="93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hidden="1" x14ac:dyDescent="0.3">
      <c r="A223" s="31" t="s">
        <v>185</v>
      </c>
      <c r="B223" s="1" t="s">
        <v>393</v>
      </c>
      <c r="C223" s="30" t="str">
        <f t="shared" si="94"/>
        <v>LA England - Bolton</v>
      </c>
      <c r="D223" s="51">
        <f t="shared" si="85"/>
        <v>107973</v>
      </c>
      <c r="E223" s="51">
        <f t="shared" si="86"/>
        <v>111344</v>
      </c>
      <c r="F223" s="52">
        <f t="shared" si="87"/>
        <v>288248</v>
      </c>
      <c r="G223" s="52">
        <f t="shared" si="88"/>
        <v>143343</v>
      </c>
      <c r="H223" s="53">
        <f t="shared" si="89"/>
        <v>144905</v>
      </c>
      <c r="I223" s="53">
        <f t="shared" si="90"/>
        <v>107973</v>
      </c>
      <c r="J223" s="53">
        <f t="shared" si="91"/>
        <v>111344</v>
      </c>
      <c r="K223" s="50">
        <f t="shared" si="92"/>
        <v>35370</v>
      </c>
      <c r="L223" s="51">
        <f t="shared" si="93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hidden="1" x14ac:dyDescent="0.3">
      <c r="A224" s="31" t="s">
        <v>185</v>
      </c>
      <c r="B224" s="1" t="s">
        <v>394</v>
      </c>
      <c r="C224" s="30" t="str">
        <f t="shared" si="94"/>
        <v>LA England - Boston</v>
      </c>
      <c r="D224" s="51">
        <f t="shared" si="85"/>
        <v>27610</v>
      </c>
      <c r="E224" s="51">
        <f t="shared" si="86"/>
        <v>28192</v>
      </c>
      <c r="F224" s="52">
        <f t="shared" si="87"/>
        <v>70837</v>
      </c>
      <c r="G224" s="52">
        <f t="shared" si="88"/>
        <v>35358</v>
      </c>
      <c r="H224" s="53">
        <f t="shared" si="89"/>
        <v>35479</v>
      </c>
      <c r="I224" s="53">
        <f t="shared" si="90"/>
        <v>27610</v>
      </c>
      <c r="J224" s="53">
        <f t="shared" si="91"/>
        <v>28192</v>
      </c>
      <c r="K224" s="50">
        <f t="shared" si="92"/>
        <v>7748</v>
      </c>
      <c r="L224" s="51">
        <f t="shared" si="93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hidden="1" x14ac:dyDescent="0.3">
      <c r="A225" s="31" t="s">
        <v>185</v>
      </c>
      <c r="B225" s="1" t="s">
        <v>395</v>
      </c>
      <c r="C225" s="30" t="str">
        <f t="shared" si="94"/>
        <v>LA England - Bournemouth, Christchurch and Poole</v>
      </c>
      <c r="D225" s="51">
        <f t="shared" si="85"/>
        <v>158506</v>
      </c>
      <c r="E225" s="51">
        <f t="shared" si="86"/>
        <v>162131</v>
      </c>
      <c r="F225" s="52">
        <f t="shared" si="87"/>
        <v>396989</v>
      </c>
      <c r="G225" s="52">
        <f t="shared" si="88"/>
        <v>197680</v>
      </c>
      <c r="H225" s="53">
        <f t="shared" si="89"/>
        <v>199309</v>
      </c>
      <c r="I225" s="53">
        <f t="shared" si="90"/>
        <v>158506</v>
      </c>
      <c r="J225" s="53">
        <f t="shared" si="91"/>
        <v>162131</v>
      </c>
      <c r="K225" s="50">
        <f t="shared" si="92"/>
        <v>39174</v>
      </c>
      <c r="L225" s="51">
        <f t="shared" si="93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hidden="1" x14ac:dyDescent="0.3">
      <c r="A226" s="31" t="s">
        <v>185</v>
      </c>
      <c r="B226" s="1" t="s">
        <v>396</v>
      </c>
      <c r="C226" s="30" t="str">
        <f t="shared" si="94"/>
        <v>LA England - Bracknell Forest</v>
      </c>
      <c r="D226" s="51">
        <f t="shared" si="85"/>
        <v>46618</v>
      </c>
      <c r="E226" s="51">
        <f t="shared" si="86"/>
        <v>48713</v>
      </c>
      <c r="F226" s="52">
        <f t="shared" si="87"/>
        <v>124165</v>
      </c>
      <c r="G226" s="52">
        <f t="shared" si="88"/>
        <v>61460</v>
      </c>
      <c r="H226" s="53">
        <f t="shared" si="89"/>
        <v>62705</v>
      </c>
      <c r="I226" s="53">
        <f t="shared" si="90"/>
        <v>46618</v>
      </c>
      <c r="J226" s="53">
        <f t="shared" si="91"/>
        <v>48713</v>
      </c>
      <c r="K226" s="50">
        <f t="shared" si="92"/>
        <v>14842</v>
      </c>
      <c r="L226" s="51">
        <f t="shared" si="93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hidden="1" x14ac:dyDescent="0.3">
      <c r="A227" s="31" t="s">
        <v>185</v>
      </c>
      <c r="B227" s="1" t="s">
        <v>397</v>
      </c>
      <c r="C227" s="30" t="str">
        <f t="shared" si="94"/>
        <v>LA England - Bradford</v>
      </c>
      <c r="D227" s="51">
        <f t="shared" si="85"/>
        <v>195247</v>
      </c>
      <c r="E227" s="51">
        <f t="shared" si="86"/>
        <v>204262</v>
      </c>
      <c r="F227" s="52">
        <f t="shared" si="87"/>
        <v>542128</v>
      </c>
      <c r="G227" s="52">
        <f t="shared" si="88"/>
        <v>267428</v>
      </c>
      <c r="H227" s="53">
        <f t="shared" si="89"/>
        <v>274700</v>
      </c>
      <c r="I227" s="53">
        <f t="shared" si="90"/>
        <v>195247</v>
      </c>
      <c r="J227" s="53">
        <f t="shared" si="91"/>
        <v>204262</v>
      </c>
      <c r="K227" s="50">
        <f t="shared" si="92"/>
        <v>72181</v>
      </c>
      <c r="L227" s="51">
        <f t="shared" si="93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hidden="1" x14ac:dyDescent="0.3">
      <c r="A228" s="31" t="s">
        <v>185</v>
      </c>
      <c r="B228" s="1" t="s">
        <v>398</v>
      </c>
      <c r="C228" s="30" t="str">
        <f t="shared" si="94"/>
        <v>LA England - Braintree</v>
      </c>
      <c r="D228" s="51">
        <f t="shared" si="85"/>
        <v>58187</v>
      </c>
      <c r="E228" s="51">
        <f t="shared" si="86"/>
        <v>62166</v>
      </c>
      <c r="F228" s="52">
        <f t="shared" si="87"/>
        <v>153091</v>
      </c>
      <c r="G228" s="52">
        <f t="shared" si="88"/>
        <v>75091</v>
      </c>
      <c r="H228" s="53">
        <f t="shared" si="89"/>
        <v>78000</v>
      </c>
      <c r="I228" s="53">
        <f t="shared" si="90"/>
        <v>58187</v>
      </c>
      <c r="J228" s="53">
        <f t="shared" si="91"/>
        <v>62166</v>
      </c>
      <c r="K228" s="50">
        <f t="shared" si="92"/>
        <v>16904</v>
      </c>
      <c r="L228" s="51">
        <f t="shared" si="93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hidden="1" x14ac:dyDescent="0.3">
      <c r="A229" s="31" t="s">
        <v>185</v>
      </c>
      <c r="B229" s="1" t="s">
        <v>399</v>
      </c>
      <c r="C229" s="30" t="str">
        <f t="shared" si="94"/>
        <v>LA England - Breckland</v>
      </c>
      <c r="D229" s="51">
        <f t="shared" si="85"/>
        <v>55877</v>
      </c>
      <c r="E229" s="51">
        <f t="shared" si="86"/>
        <v>58214</v>
      </c>
      <c r="F229" s="52">
        <f t="shared" si="87"/>
        <v>141255</v>
      </c>
      <c r="G229" s="52">
        <f t="shared" si="88"/>
        <v>69932</v>
      </c>
      <c r="H229" s="53">
        <f t="shared" si="89"/>
        <v>71323</v>
      </c>
      <c r="I229" s="53">
        <f t="shared" si="90"/>
        <v>55877</v>
      </c>
      <c r="J229" s="53">
        <f t="shared" si="91"/>
        <v>58214</v>
      </c>
      <c r="K229" s="50">
        <f t="shared" si="92"/>
        <v>14055</v>
      </c>
      <c r="L229" s="51">
        <f t="shared" si="93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hidden="1" x14ac:dyDescent="0.3">
      <c r="A230" s="31" t="s">
        <v>185</v>
      </c>
      <c r="B230" s="1" t="s">
        <v>400</v>
      </c>
      <c r="C230" s="30" t="str">
        <f t="shared" si="94"/>
        <v>LA England - Brent</v>
      </c>
      <c r="D230" s="51">
        <f t="shared" si="85"/>
        <v>127984</v>
      </c>
      <c r="E230" s="51">
        <f t="shared" si="86"/>
        <v>121888</v>
      </c>
      <c r="F230" s="52">
        <f t="shared" si="87"/>
        <v>327753</v>
      </c>
      <c r="G230" s="52">
        <f t="shared" si="88"/>
        <v>167931</v>
      </c>
      <c r="H230" s="53">
        <f t="shared" si="89"/>
        <v>159822</v>
      </c>
      <c r="I230" s="53">
        <f t="shared" si="90"/>
        <v>127984</v>
      </c>
      <c r="J230" s="53">
        <f t="shared" si="91"/>
        <v>121888</v>
      </c>
      <c r="K230" s="50">
        <f t="shared" si="92"/>
        <v>39947</v>
      </c>
      <c r="L230" s="51">
        <f t="shared" si="93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hidden="1" x14ac:dyDescent="0.3">
      <c r="A231" s="31" t="s">
        <v>185</v>
      </c>
      <c r="B231" s="1" t="s">
        <v>401</v>
      </c>
      <c r="C231" s="30" t="str">
        <f t="shared" si="94"/>
        <v>LA England - Brentwood</v>
      </c>
      <c r="D231" s="51">
        <f t="shared" si="85"/>
        <v>29130</v>
      </c>
      <c r="E231" s="51">
        <f t="shared" si="86"/>
        <v>31809</v>
      </c>
      <c r="F231" s="52">
        <f t="shared" si="87"/>
        <v>77242</v>
      </c>
      <c r="G231" s="52">
        <f t="shared" si="88"/>
        <v>37510</v>
      </c>
      <c r="H231" s="53">
        <f t="shared" si="89"/>
        <v>39732</v>
      </c>
      <c r="I231" s="53">
        <f t="shared" si="90"/>
        <v>29130</v>
      </c>
      <c r="J231" s="53">
        <f t="shared" si="91"/>
        <v>31809</v>
      </c>
      <c r="K231" s="50">
        <f t="shared" si="92"/>
        <v>8380</v>
      </c>
      <c r="L231" s="51">
        <f t="shared" si="93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hidden="1" x14ac:dyDescent="0.3">
      <c r="A232" s="31" t="s">
        <v>185</v>
      </c>
      <c r="B232" s="1" t="s">
        <v>402</v>
      </c>
      <c r="C232" s="30" t="str">
        <f t="shared" si="94"/>
        <v>LA England - Brighton and Hove</v>
      </c>
      <c r="D232" s="51">
        <f t="shared" si="85"/>
        <v>121290</v>
      </c>
      <c r="E232" s="51">
        <f t="shared" si="86"/>
        <v>120116</v>
      </c>
      <c r="F232" s="52">
        <f t="shared" si="87"/>
        <v>291738</v>
      </c>
      <c r="G232" s="52">
        <f t="shared" si="88"/>
        <v>147146</v>
      </c>
      <c r="H232" s="53">
        <f t="shared" si="89"/>
        <v>144592</v>
      </c>
      <c r="I232" s="53">
        <f t="shared" si="90"/>
        <v>121290</v>
      </c>
      <c r="J232" s="53">
        <f t="shared" si="91"/>
        <v>120116</v>
      </c>
      <c r="K232" s="50">
        <f t="shared" si="92"/>
        <v>25856</v>
      </c>
      <c r="L232" s="51">
        <f t="shared" si="93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hidden="1" x14ac:dyDescent="0.3">
      <c r="A233" s="31" t="s">
        <v>185</v>
      </c>
      <c r="B233" s="1" t="s">
        <v>403</v>
      </c>
      <c r="C233" s="30" t="str">
        <f t="shared" si="94"/>
        <v>LA England - Bristol, City of</v>
      </c>
      <c r="D233" s="51">
        <f t="shared" si="85"/>
        <v>185713</v>
      </c>
      <c r="E233" s="51">
        <f t="shared" si="86"/>
        <v>185746</v>
      </c>
      <c r="F233" s="52">
        <f t="shared" si="87"/>
        <v>465866</v>
      </c>
      <c r="G233" s="52">
        <f t="shared" si="88"/>
        <v>234262</v>
      </c>
      <c r="H233" s="53">
        <f t="shared" si="89"/>
        <v>231604</v>
      </c>
      <c r="I233" s="53">
        <f t="shared" si="90"/>
        <v>185713</v>
      </c>
      <c r="J233" s="53">
        <f t="shared" si="91"/>
        <v>185746</v>
      </c>
      <c r="K233" s="50">
        <f t="shared" si="92"/>
        <v>48549</v>
      </c>
      <c r="L233" s="51">
        <f t="shared" si="93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hidden="1" x14ac:dyDescent="0.3">
      <c r="A234" s="31" t="s">
        <v>185</v>
      </c>
      <c r="B234" s="1" t="s">
        <v>404</v>
      </c>
      <c r="C234" s="30" t="str">
        <f t="shared" si="94"/>
        <v>LA England - Broadland</v>
      </c>
      <c r="D234" s="51">
        <f t="shared" si="85"/>
        <v>51709</v>
      </c>
      <c r="E234" s="51">
        <f t="shared" si="86"/>
        <v>55874</v>
      </c>
      <c r="F234" s="52">
        <f t="shared" si="87"/>
        <v>131931</v>
      </c>
      <c r="G234" s="52">
        <f t="shared" si="88"/>
        <v>64205</v>
      </c>
      <c r="H234" s="53">
        <f t="shared" si="89"/>
        <v>67726</v>
      </c>
      <c r="I234" s="53">
        <f t="shared" si="90"/>
        <v>51709</v>
      </c>
      <c r="J234" s="53">
        <f t="shared" si="91"/>
        <v>55874</v>
      </c>
      <c r="K234" s="50">
        <f t="shared" si="92"/>
        <v>12496</v>
      </c>
      <c r="L234" s="51">
        <f t="shared" si="93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hidden="1" x14ac:dyDescent="0.3">
      <c r="A235" s="31" t="s">
        <v>185</v>
      </c>
      <c r="B235" s="1" t="s">
        <v>405</v>
      </c>
      <c r="C235" s="30" t="str">
        <f t="shared" si="94"/>
        <v>LA England - Bromley</v>
      </c>
      <c r="D235" s="51">
        <f t="shared" si="85"/>
        <v>121442</v>
      </c>
      <c r="E235" s="51">
        <f t="shared" si="86"/>
        <v>135847</v>
      </c>
      <c r="F235" s="52">
        <f t="shared" si="87"/>
        <v>332752</v>
      </c>
      <c r="G235" s="52">
        <f t="shared" si="88"/>
        <v>160244</v>
      </c>
      <c r="H235" s="53">
        <f t="shared" si="89"/>
        <v>172508</v>
      </c>
      <c r="I235" s="53">
        <f t="shared" si="90"/>
        <v>121442</v>
      </c>
      <c r="J235" s="53">
        <f t="shared" si="91"/>
        <v>135847</v>
      </c>
      <c r="K235" s="50">
        <f t="shared" si="92"/>
        <v>38802</v>
      </c>
      <c r="L235" s="51">
        <f t="shared" si="93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hidden="1" x14ac:dyDescent="0.3">
      <c r="A236" s="31" t="s">
        <v>185</v>
      </c>
      <c r="B236" s="1" t="s">
        <v>406</v>
      </c>
      <c r="C236" s="30" t="str">
        <f t="shared" si="94"/>
        <v>LA England - Bromsgrove</v>
      </c>
      <c r="D236" s="51">
        <f t="shared" si="85"/>
        <v>38757</v>
      </c>
      <c r="E236" s="51">
        <f t="shared" si="86"/>
        <v>40983</v>
      </c>
      <c r="F236" s="52">
        <f t="shared" si="87"/>
        <v>100569</v>
      </c>
      <c r="G236" s="52">
        <f t="shared" si="88"/>
        <v>49311</v>
      </c>
      <c r="H236" s="53">
        <f t="shared" si="89"/>
        <v>51258</v>
      </c>
      <c r="I236" s="53">
        <f t="shared" si="90"/>
        <v>38757</v>
      </c>
      <c r="J236" s="53">
        <f t="shared" si="91"/>
        <v>40983</v>
      </c>
      <c r="K236" s="50">
        <f t="shared" si="92"/>
        <v>10554</v>
      </c>
      <c r="L236" s="51">
        <f t="shared" si="93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hidden="1" x14ac:dyDescent="0.3">
      <c r="A237" s="31" t="s">
        <v>185</v>
      </c>
      <c r="B237" s="1" t="s">
        <v>407</v>
      </c>
      <c r="C237" s="30" t="str">
        <f t="shared" si="94"/>
        <v>LA England - Broxbourne</v>
      </c>
      <c r="D237" s="51">
        <f t="shared" si="85"/>
        <v>35761</v>
      </c>
      <c r="E237" s="51">
        <f t="shared" si="86"/>
        <v>39586</v>
      </c>
      <c r="F237" s="52">
        <f t="shared" si="87"/>
        <v>97592</v>
      </c>
      <c r="G237" s="52">
        <f t="shared" si="88"/>
        <v>47140</v>
      </c>
      <c r="H237" s="53">
        <f t="shared" si="89"/>
        <v>50452</v>
      </c>
      <c r="I237" s="53">
        <f t="shared" si="90"/>
        <v>35761</v>
      </c>
      <c r="J237" s="53">
        <f t="shared" si="91"/>
        <v>39586</v>
      </c>
      <c r="K237" s="50">
        <f t="shared" si="92"/>
        <v>11379</v>
      </c>
      <c r="L237" s="51">
        <f t="shared" si="93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hidden="1" x14ac:dyDescent="0.3">
      <c r="A238" s="31" t="s">
        <v>185</v>
      </c>
      <c r="B238" s="1" t="s">
        <v>408</v>
      </c>
      <c r="C238" s="30" t="str">
        <f t="shared" si="94"/>
        <v>LA England - Broxtowe</v>
      </c>
      <c r="D238" s="51">
        <f t="shared" si="85"/>
        <v>45845</v>
      </c>
      <c r="E238" s="51">
        <f t="shared" si="86"/>
        <v>47155</v>
      </c>
      <c r="F238" s="52">
        <f t="shared" si="87"/>
        <v>114627</v>
      </c>
      <c r="G238" s="52">
        <f t="shared" si="88"/>
        <v>56951</v>
      </c>
      <c r="H238" s="53">
        <f t="shared" si="89"/>
        <v>57676</v>
      </c>
      <c r="I238" s="53">
        <f t="shared" si="90"/>
        <v>45845</v>
      </c>
      <c r="J238" s="53">
        <f t="shared" si="91"/>
        <v>47155</v>
      </c>
      <c r="K238" s="50">
        <f t="shared" si="92"/>
        <v>11106</v>
      </c>
      <c r="L238" s="51">
        <f t="shared" si="93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hidden="1" x14ac:dyDescent="0.3">
      <c r="A239" s="31" t="s">
        <v>185</v>
      </c>
      <c r="B239" s="1" t="s">
        <v>409</v>
      </c>
      <c r="C239" s="30" t="str">
        <f t="shared" si="94"/>
        <v>LA England - Buckinghamshire</v>
      </c>
      <c r="D239" s="51">
        <f t="shared" si="85"/>
        <v>203699</v>
      </c>
      <c r="E239" s="51">
        <f t="shared" si="86"/>
        <v>216557</v>
      </c>
      <c r="F239" s="52">
        <f t="shared" si="87"/>
        <v>547060</v>
      </c>
      <c r="G239" s="52">
        <f t="shared" si="88"/>
        <v>268281</v>
      </c>
      <c r="H239" s="53">
        <f t="shared" si="89"/>
        <v>278779</v>
      </c>
      <c r="I239" s="53">
        <f t="shared" si="90"/>
        <v>203699</v>
      </c>
      <c r="J239" s="53">
        <f t="shared" si="91"/>
        <v>216557</v>
      </c>
      <c r="K239" s="50">
        <f t="shared" si="92"/>
        <v>64582</v>
      </c>
      <c r="L239" s="51">
        <f t="shared" si="93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hidden="1" x14ac:dyDescent="0.3">
      <c r="A240" s="31" t="s">
        <v>185</v>
      </c>
      <c r="B240" s="1" t="s">
        <v>410</v>
      </c>
      <c r="C240" s="30" t="str">
        <f t="shared" si="94"/>
        <v>LA England - Burnley</v>
      </c>
      <c r="D240" s="51">
        <f t="shared" si="85"/>
        <v>33263</v>
      </c>
      <c r="E240" s="51">
        <f t="shared" si="86"/>
        <v>35202</v>
      </c>
      <c r="F240" s="52">
        <f t="shared" si="87"/>
        <v>89344</v>
      </c>
      <c r="G240" s="52">
        <f t="shared" si="88"/>
        <v>44061</v>
      </c>
      <c r="H240" s="53">
        <f t="shared" si="89"/>
        <v>45283</v>
      </c>
      <c r="I240" s="53">
        <f t="shared" si="90"/>
        <v>33263</v>
      </c>
      <c r="J240" s="53">
        <f t="shared" si="91"/>
        <v>35202</v>
      </c>
      <c r="K240" s="50">
        <f t="shared" si="92"/>
        <v>10798</v>
      </c>
      <c r="L240" s="51">
        <f t="shared" si="93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hidden="1" x14ac:dyDescent="0.3">
      <c r="A241" s="31" t="s">
        <v>185</v>
      </c>
      <c r="B241" s="1" t="s">
        <v>411</v>
      </c>
      <c r="C241" s="30" t="str">
        <f t="shared" si="94"/>
        <v>LA England - Bury</v>
      </c>
      <c r="D241" s="51">
        <f t="shared" si="85"/>
        <v>71367</v>
      </c>
      <c r="E241" s="51">
        <f t="shared" si="86"/>
        <v>76161</v>
      </c>
      <c r="F241" s="52">
        <f t="shared" si="87"/>
        <v>190708</v>
      </c>
      <c r="G241" s="52">
        <f t="shared" si="88"/>
        <v>93700</v>
      </c>
      <c r="H241" s="53">
        <f t="shared" si="89"/>
        <v>97008</v>
      </c>
      <c r="I241" s="53">
        <f t="shared" si="90"/>
        <v>71367</v>
      </c>
      <c r="J241" s="53">
        <f t="shared" si="91"/>
        <v>76161</v>
      </c>
      <c r="K241" s="50">
        <f t="shared" si="92"/>
        <v>22333</v>
      </c>
      <c r="L241" s="51">
        <f t="shared" si="93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hidden="1" x14ac:dyDescent="0.3">
      <c r="A242" s="31" t="s">
        <v>185</v>
      </c>
      <c r="B242" s="1" t="s">
        <v>412</v>
      </c>
      <c r="C242" s="30" t="str">
        <f t="shared" si="94"/>
        <v>LA England - Calderdale</v>
      </c>
      <c r="D242" s="51">
        <f t="shared" si="85"/>
        <v>80539</v>
      </c>
      <c r="E242" s="51">
        <f t="shared" si="86"/>
        <v>84949</v>
      </c>
      <c r="F242" s="52">
        <f t="shared" si="87"/>
        <v>211439</v>
      </c>
      <c r="G242" s="52">
        <f t="shared" si="88"/>
        <v>103866</v>
      </c>
      <c r="H242" s="53">
        <f t="shared" si="89"/>
        <v>107573</v>
      </c>
      <c r="I242" s="53">
        <f t="shared" si="90"/>
        <v>80539</v>
      </c>
      <c r="J242" s="53">
        <f t="shared" si="91"/>
        <v>84949</v>
      </c>
      <c r="K242" s="50">
        <f t="shared" si="92"/>
        <v>23327</v>
      </c>
      <c r="L242" s="51">
        <f t="shared" si="93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hidden="1" x14ac:dyDescent="0.3">
      <c r="A243" s="31" t="s">
        <v>185</v>
      </c>
      <c r="B243" s="1" t="s">
        <v>413</v>
      </c>
      <c r="C243" s="30" t="str">
        <f t="shared" si="94"/>
        <v>LA England - Cambridge</v>
      </c>
      <c r="D243" s="51">
        <f t="shared" si="85"/>
        <v>52678</v>
      </c>
      <c r="E243" s="51">
        <f t="shared" si="86"/>
        <v>47831</v>
      </c>
      <c r="F243" s="52">
        <f t="shared" si="87"/>
        <v>125063</v>
      </c>
      <c r="G243" s="52">
        <f t="shared" si="88"/>
        <v>65321</v>
      </c>
      <c r="H243" s="53">
        <f t="shared" si="89"/>
        <v>59742</v>
      </c>
      <c r="I243" s="53">
        <f t="shared" si="90"/>
        <v>52678</v>
      </c>
      <c r="J243" s="53">
        <f t="shared" si="91"/>
        <v>47831</v>
      </c>
      <c r="K243" s="50">
        <f t="shared" si="92"/>
        <v>12643</v>
      </c>
      <c r="L243" s="51">
        <f t="shared" si="93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hidden="1" x14ac:dyDescent="0.3">
      <c r="A244" s="31" t="s">
        <v>185</v>
      </c>
      <c r="B244" s="1" t="s">
        <v>414</v>
      </c>
      <c r="C244" s="30" t="str">
        <f t="shared" si="94"/>
        <v>LA England - Camden</v>
      </c>
      <c r="D244" s="51">
        <f t="shared" si="85"/>
        <v>115145</v>
      </c>
      <c r="E244" s="51">
        <f t="shared" si="86"/>
        <v>110271</v>
      </c>
      <c r="F244" s="52">
        <f t="shared" si="87"/>
        <v>279516</v>
      </c>
      <c r="G244" s="52">
        <f t="shared" si="88"/>
        <v>142915</v>
      </c>
      <c r="H244" s="53">
        <f t="shared" si="89"/>
        <v>136601</v>
      </c>
      <c r="I244" s="53">
        <f t="shared" si="90"/>
        <v>115145</v>
      </c>
      <c r="J244" s="53">
        <f t="shared" si="91"/>
        <v>110271</v>
      </c>
      <c r="K244" s="50">
        <f t="shared" si="92"/>
        <v>27770</v>
      </c>
      <c r="L244" s="51">
        <f t="shared" si="93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hidden="1" x14ac:dyDescent="0.3">
      <c r="A245" s="31" t="s">
        <v>185</v>
      </c>
      <c r="B245" s="1" t="s">
        <v>415</v>
      </c>
      <c r="C245" s="30" t="str">
        <f t="shared" si="94"/>
        <v>LA England - Cannock Chase</v>
      </c>
      <c r="D245" s="51">
        <f t="shared" si="85"/>
        <v>39835</v>
      </c>
      <c r="E245" s="51">
        <f t="shared" si="86"/>
        <v>41350</v>
      </c>
      <c r="F245" s="52">
        <f t="shared" si="87"/>
        <v>101484</v>
      </c>
      <c r="G245" s="52">
        <f t="shared" si="88"/>
        <v>50294</v>
      </c>
      <c r="H245" s="53">
        <f t="shared" si="89"/>
        <v>51190</v>
      </c>
      <c r="I245" s="53">
        <f t="shared" si="90"/>
        <v>39835</v>
      </c>
      <c r="J245" s="53">
        <f t="shared" si="91"/>
        <v>41350</v>
      </c>
      <c r="K245" s="50">
        <f t="shared" si="92"/>
        <v>10459</v>
      </c>
      <c r="L245" s="51">
        <f t="shared" si="93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hidden="1" x14ac:dyDescent="0.3">
      <c r="A246" s="31" t="s">
        <v>185</v>
      </c>
      <c r="B246" s="1" t="s">
        <v>416</v>
      </c>
      <c r="C246" s="30" t="str">
        <f t="shared" si="94"/>
        <v>LA England - Canterbury</v>
      </c>
      <c r="D246" s="51">
        <f t="shared" si="85"/>
        <v>66735</v>
      </c>
      <c r="E246" s="51">
        <f t="shared" si="86"/>
        <v>70066</v>
      </c>
      <c r="F246" s="52">
        <f t="shared" si="87"/>
        <v>166762</v>
      </c>
      <c r="G246" s="52">
        <f t="shared" si="88"/>
        <v>82314</v>
      </c>
      <c r="H246" s="53">
        <f t="shared" si="89"/>
        <v>84448</v>
      </c>
      <c r="I246" s="53">
        <f t="shared" si="90"/>
        <v>66735</v>
      </c>
      <c r="J246" s="53">
        <f t="shared" si="91"/>
        <v>70066</v>
      </c>
      <c r="K246" s="50">
        <f t="shared" si="92"/>
        <v>15579</v>
      </c>
      <c r="L246" s="51">
        <f t="shared" si="93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hidden="1" x14ac:dyDescent="0.3">
      <c r="A247" s="31" t="s">
        <v>185</v>
      </c>
      <c r="B247" s="1" t="s">
        <v>417</v>
      </c>
      <c r="C247" s="30" t="str">
        <f t="shared" si="94"/>
        <v>LA England - Carlisle</v>
      </c>
      <c r="D247" s="51">
        <f t="shared" si="85"/>
        <v>41914</v>
      </c>
      <c r="E247" s="51">
        <f t="shared" si="86"/>
        <v>45048</v>
      </c>
      <c r="F247" s="52">
        <f t="shared" si="87"/>
        <v>108524</v>
      </c>
      <c r="G247" s="52">
        <f t="shared" si="88"/>
        <v>53036</v>
      </c>
      <c r="H247" s="53">
        <f t="shared" si="89"/>
        <v>55488</v>
      </c>
      <c r="I247" s="53">
        <f t="shared" si="90"/>
        <v>41914</v>
      </c>
      <c r="J247" s="53">
        <f t="shared" si="91"/>
        <v>45048</v>
      </c>
      <c r="K247" s="50">
        <f t="shared" si="92"/>
        <v>11122</v>
      </c>
      <c r="L247" s="51">
        <f t="shared" si="93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hidden="1" x14ac:dyDescent="0.3">
      <c r="A248" s="31" t="s">
        <v>185</v>
      </c>
      <c r="B248" s="1" t="s">
        <v>418</v>
      </c>
      <c r="C248" s="30" t="str">
        <f t="shared" si="94"/>
        <v>LA England - Castle Point</v>
      </c>
      <c r="D248" s="51">
        <f t="shared" si="85"/>
        <v>35037</v>
      </c>
      <c r="E248" s="51">
        <f t="shared" si="86"/>
        <v>37927</v>
      </c>
      <c r="F248" s="52">
        <f t="shared" si="87"/>
        <v>90524</v>
      </c>
      <c r="G248" s="52">
        <f t="shared" si="88"/>
        <v>44034</v>
      </c>
      <c r="H248" s="53">
        <f t="shared" si="89"/>
        <v>46490</v>
      </c>
      <c r="I248" s="53">
        <f t="shared" si="90"/>
        <v>35037</v>
      </c>
      <c r="J248" s="53">
        <f t="shared" si="91"/>
        <v>37927</v>
      </c>
      <c r="K248" s="50">
        <f t="shared" si="92"/>
        <v>8997</v>
      </c>
      <c r="L248" s="51">
        <f t="shared" si="93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hidden="1" x14ac:dyDescent="0.3">
      <c r="A249" s="31" t="s">
        <v>185</v>
      </c>
      <c r="B249" s="1" t="s">
        <v>419</v>
      </c>
      <c r="C249" s="30" t="str">
        <f t="shared" si="94"/>
        <v>LA England - Central Bedfordshire</v>
      </c>
      <c r="D249" s="51">
        <f t="shared" si="85"/>
        <v>111525</v>
      </c>
      <c r="E249" s="51">
        <f t="shared" si="86"/>
        <v>117374</v>
      </c>
      <c r="F249" s="52">
        <f t="shared" si="87"/>
        <v>294096</v>
      </c>
      <c r="G249" s="52">
        <f t="shared" si="88"/>
        <v>144879</v>
      </c>
      <c r="H249" s="53">
        <f t="shared" si="89"/>
        <v>149217</v>
      </c>
      <c r="I249" s="53">
        <f t="shared" si="90"/>
        <v>111525</v>
      </c>
      <c r="J249" s="53">
        <f t="shared" si="91"/>
        <v>117374</v>
      </c>
      <c r="K249" s="50">
        <f t="shared" si="92"/>
        <v>33354</v>
      </c>
      <c r="L249" s="51">
        <f t="shared" si="93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hidden="1" x14ac:dyDescent="0.3">
      <c r="A250" s="31" t="s">
        <v>185</v>
      </c>
      <c r="B250" s="1" t="s">
        <v>420</v>
      </c>
      <c r="C250" s="30" t="str">
        <f t="shared" si="94"/>
        <v>LA England - Charnwood</v>
      </c>
      <c r="D250" s="51">
        <f t="shared" si="85"/>
        <v>76477</v>
      </c>
      <c r="E250" s="51">
        <f t="shared" si="86"/>
        <v>75963</v>
      </c>
      <c r="F250" s="52">
        <f t="shared" si="87"/>
        <v>188416</v>
      </c>
      <c r="G250" s="52">
        <f t="shared" si="88"/>
        <v>94974</v>
      </c>
      <c r="H250" s="53">
        <f t="shared" si="89"/>
        <v>93442</v>
      </c>
      <c r="I250" s="53">
        <f t="shared" si="90"/>
        <v>76477</v>
      </c>
      <c r="J250" s="53">
        <f t="shared" si="91"/>
        <v>75963</v>
      </c>
      <c r="K250" s="50">
        <f t="shared" si="92"/>
        <v>18497</v>
      </c>
      <c r="L250" s="51">
        <f t="shared" si="93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hidden="1" x14ac:dyDescent="0.3">
      <c r="A251" s="31" t="s">
        <v>185</v>
      </c>
      <c r="B251" s="1" t="s">
        <v>421</v>
      </c>
      <c r="C251" s="30" t="str">
        <f t="shared" si="94"/>
        <v>LA England - Chelmsford</v>
      </c>
      <c r="D251" s="51">
        <f t="shared" si="85"/>
        <v>68889</v>
      </c>
      <c r="E251" s="51">
        <f t="shared" si="86"/>
        <v>72291</v>
      </c>
      <c r="F251" s="52">
        <f t="shared" si="87"/>
        <v>179549</v>
      </c>
      <c r="G251" s="52">
        <f t="shared" si="88"/>
        <v>88666</v>
      </c>
      <c r="H251" s="53">
        <f t="shared" si="89"/>
        <v>90883</v>
      </c>
      <c r="I251" s="53">
        <f t="shared" si="90"/>
        <v>68889</v>
      </c>
      <c r="J251" s="53">
        <f t="shared" si="91"/>
        <v>72291</v>
      </c>
      <c r="K251" s="50">
        <f t="shared" si="92"/>
        <v>19777</v>
      </c>
      <c r="L251" s="51">
        <f t="shared" si="93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hidden="1" x14ac:dyDescent="0.3">
      <c r="A252" s="31" t="s">
        <v>185</v>
      </c>
      <c r="B252" s="1" t="s">
        <v>422</v>
      </c>
      <c r="C252" s="30" t="str">
        <f t="shared" si="94"/>
        <v>LA England - Cheltenham</v>
      </c>
      <c r="D252" s="51">
        <f t="shared" si="85"/>
        <v>45339</v>
      </c>
      <c r="E252" s="51">
        <f t="shared" si="86"/>
        <v>47284</v>
      </c>
      <c r="F252" s="52">
        <f t="shared" si="87"/>
        <v>116043</v>
      </c>
      <c r="G252" s="52">
        <f t="shared" si="88"/>
        <v>57177</v>
      </c>
      <c r="H252" s="53">
        <f t="shared" si="89"/>
        <v>58866</v>
      </c>
      <c r="I252" s="53">
        <f t="shared" si="90"/>
        <v>45339</v>
      </c>
      <c r="J252" s="53">
        <f t="shared" si="91"/>
        <v>47284</v>
      </c>
      <c r="K252" s="50">
        <f t="shared" si="92"/>
        <v>11838</v>
      </c>
      <c r="L252" s="51">
        <f t="shared" si="93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hidden="1" x14ac:dyDescent="0.3">
      <c r="A253" s="31" t="s">
        <v>185</v>
      </c>
      <c r="B253" s="1" t="s">
        <v>423</v>
      </c>
      <c r="C253" s="30" t="str">
        <f t="shared" si="94"/>
        <v>LA England - Cherwell</v>
      </c>
      <c r="D253" s="51">
        <f t="shared" si="85"/>
        <v>57582</v>
      </c>
      <c r="E253" s="51">
        <f t="shared" si="86"/>
        <v>60162</v>
      </c>
      <c r="F253" s="52">
        <f t="shared" si="87"/>
        <v>151846</v>
      </c>
      <c r="G253" s="52">
        <f t="shared" si="88"/>
        <v>75109</v>
      </c>
      <c r="H253" s="53">
        <f t="shared" si="89"/>
        <v>76737</v>
      </c>
      <c r="I253" s="53">
        <f t="shared" si="90"/>
        <v>57582</v>
      </c>
      <c r="J253" s="53">
        <f t="shared" si="91"/>
        <v>60162</v>
      </c>
      <c r="K253" s="50">
        <f t="shared" si="92"/>
        <v>17527</v>
      </c>
      <c r="L253" s="51">
        <f t="shared" si="93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hidden="1" x14ac:dyDescent="0.3">
      <c r="A254" s="31" t="s">
        <v>185</v>
      </c>
      <c r="B254" s="1" t="s">
        <v>424</v>
      </c>
      <c r="C254" s="30" t="str">
        <f t="shared" si="94"/>
        <v>LA England - Cheshire East</v>
      </c>
      <c r="D254" s="51">
        <f t="shared" si="85"/>
        <v>149160</v>
      </c>
      <c r="E254" s="51">
        <f t="shared" si="86"/>
        <v>159439</v>
      </c>
      <c r="F254" s="52">
        <f t="shared" si="87"/>
        <v>386667</v>
      </c>
      <c r="G254" s="52">
        <f t="shared" si="88"/>
        <v>189315</v>
      </c>
      <c r="H254" s="53">
        <f t="shared" si="89"/>
        <v>197352</v>
      </c>
      <c r="I254" s="53">
        <f t="shared" si="90"/>
        <v>149160</v>
      </c>
      <c r="J254" s="53">
        <f t="shared" si="91"/>
        <v>159439</v>
      </c>
      <c r="K254" s="50">
        <f t="shared" si="92"/>
        <v>40155</v>
      </c>
      <c r="L254" s="51">
        <f t="shared" si="93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hidden="1" x14ac:dyDescent="0.3">
      <c r="A255" s="31" t="s">
        <v>185</v>
      </c>
      <c r="B255" s="1" t="s">
        <v>425</v>
      </c>
      <c r="C255" s="30" t="str">
        <f t="shared" si="94"/>
        <v>LA England - Cheshire West and Chester</v>
      </c>
      <c r="D255" s="51">
        <f t="shared" si="85"/>
        <v>132048</v>
      </c>
      <c r="E255" s="51">
        <f t="shared" si="86"/>
        <v>142597</v>
      </c>
      <c r="F255" s="52">
        <f t="shared" si="87"/>
        <v>343823</v>
      </c>
      <c r="G255" s="52">
        <f t="shared" si="88"/>
        <v>167615</v>
      </c>
      <c r="H255" s="53">
        <f t="shared" si="89"/>
        <v>176208</v>
      </c>
      <c r="I255" s="53">
        <f t="shared" si="90"/>
        <v>132048</v>
      </c>
      <c r="J255" s="53">
        <f t="shared" si="91"/>
        <v>142597</v>
      </c>
      <c r="K255" s="50">
        <f t="shared" si="92"/>
        <v>35567</v>
      </c>
      <c r="L255" s="51">
        <f t="shared" si="93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hidden="1" x14ac:dyDescent="0.3">
      <c r="A256" s="31" t="s">
        <v>185</v>
      </c>
      <c r="B256" s="1" t="s">
        <v>426</v>
      </c>
      <c r="C256" s="30" t="str">
        <f t="shared" si="94"/>
        <v>LA England - Chesterfield</v>
      </c>
      <c r="D256" s="51">
        <f t="shared" si="85"/>
        <v>41438</v>
      </c>
      <c r="E256" s="51">
        <f t="shared" si="86"/>
        <v>43618</v>
      </c>
      <c r="F256" s="52">
        <f t="shared" si="87"/>
        <v>104930</v>
      </c>
      <c r="G256" s="52">
        <f t="shared" si="88"/>
        <v>51500</v>
      </c>
      <c r="H256" s="53">
        <f t="shared" si="89"/>
        <v>53430</v>
      </c>
      <c r="I256" s="53">
        <f t="shared" si="90"/>
        <v>41438</v>
      </c>
      <c r="J256" s="53">
        <f t="shared" si="91"/>
        <v>43618</v>
      </c>
      <c r="K256" s="50">
        <f t="shared" si="92"/>
        <v>10062</v>
      </c>
      <c r="L256" s="51">
        <f t="shared" si="93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hidden="1" x14ac:dyDescent="0.3">
      <c r="A257" s="31" t="s">
        <v>185</v>
      </c>
      <c r="B257" s="1" t="s">
        <v>427</v>
      </c>
      <c r="C257" s="30" t="str">
        <f t="shared" si="94"/>
        <v>LA England - Chichester</v>
      </c>
      <c r="D257" s="51">
        <f t="shared" si="85"/>
        <v>46907</v>
      </c>
      <c r="E257" s="51">
        <f t="shared" si="86"/>
        <v>52115</v>
      </c>
      <c r="F257" s="52">
        <f t="shared" si="87"/>
        <v>121508</v>
      </c>
      <c r="G257" s="52">
        <f t="shared" si="88"/>
        <v>58411</v>
      </c>
      <c r="H257" s="53">
        <f t="shared" si="89"/>
        <v>63097</v>
      </c>
      <c r="I257" s="53">
        <f t="shared" si="90"/>
        <v>46907</v>
      </c>
      <c r="J257" s="53">
        <f t="shared" si="91"/>
        <v>52115</v>
      </c>
      <c r="K257" s="50">
        <f t="shared" si="92"/>
        <v>11504</v>
      </c>
      <c r="L257" s="51">
        <f t="shared" si="93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hidden="1" x14ac:dyDescent="0.3">
      <c r="A258" s="31" t="s">
        <v>185</v>
      </c>
      <c r="B258" s="1" t="s">
        <v>428</v>
      </c>
      <c r="C258" s="30" t="str">
        <f t="shared" si="94"/>
        <v>LA England - Chorley</v>
      </c>
      <c r="D258" s="51">
        <f t="shared" si="85"/>
        <v>46795</v>
      </c>
      <c r="E258" s="51">
        <f t="shared" si="86"/>
        <v>47642</v>
      </c>
      <c r="F258" s="52">
        <f t="shared" si="87"/>
        <v>118870</v>
      </c>
      <c r="G258" s="52">
        <f t="shared" si="88"/>
        <v>59285</v>
      </c>
      <c r="H258" s="53">
        <f t="shared" si="89"/>
        <v>59585</v>
      </c>
      <c r="I258" s="53">
        <f t="shared" si="90"/>
        <v>46795</v>
      </c>
      <c r="J258" s="53">
        <f t="shared" si="91"/>
        <v>47642</v>
      </c>
      <c r="K258" s="50">
        <f t="shared" si="92"/>
        <v>12490</v>
      </c>
      <c r="L258" s="51">
        <f t="shared" si="93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hidden="1" x14ac:dyDescent="0.3">
      <c r="A259" s="31" t="s">
        <v>185</v>
      </c>
      <c r="B259" s="1" t="s">
        <v>429</v>
      </c>
      <c r="C259" s="30" t="str">
        <f t="shared" si="94"/>
        <v>LA England - City of London</v>
      </c>
      <c r="D259" s="51">
        <f t="shared" si="85"/>
        <v>5037</v>
      </c>
      <c r="E259" s="51">
        <f t="shared" si="86"/>
        <v>4076</v>
      </c>
      <c r="F259" s="52">
        <f t="shared" si="87"/>
        <v>10938</v>
      </c>
      <c r="G259" s="52">
        <f t="shared" si="88"/>
        <v>5973</v>
      </c>
      <c r="H259" s="53">
        <f t="shared" si="89"/>
        <v>4965</v>
      </c>
      <c r="I259" s="53">
        <f t="shared" si="90"/>
        <v>5037</v>
      </c>
      <c r="J259" s="53">
        <f t="shared" si="91"/>
        <v>4076</v>
      </c>
      <c r="K259" s="50">
        <f t="shared" si="92"/>
        <v>936</v>
      </c>
      <c r="L259" s="51">
        <f t="shared" si="93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hidden="1" x14ac:dyDescent="0.3">
      <c r="A260" s="31" t="s">
        <v>185</v>
      </c>
      <c r="B260" s="1" t="s">
        <v>430</v>
      </c>
      <c r="C260" s="30" t="str">
        <f t="shared" si="94"/>
        <v>LA England - Colchester</v>
      </c>
      <c r="D260" s="51">
        <f t="shared" si="85"/>
        <v>77274</v>
      </c>
      <c r="E260" s="51">
        <f t="shared" si="86"/>
        <v>78996</v>
      </c>
      <c r="F260" s="52">
        <f t="shared" si="87"/>
        <v>197200</v>
      </c>
      <c r="G260" s="52">
        <f t="shared" si="88"/>
        <v>98344</v>
      </c>
      <c r="H260" s="53">
        <f t="shared" si="89"/>
        <v>98856</v>
      </c>
      <c r="I260" s="53">
        <f t="shared" si="90"/>
        <v>77274</v>
      </c>
      <c r="J260" s="53">
        <f t="shared" si="91"/>
        <v>78996</v>
      </c>
      <c r="K260" s="50">
        <f t="shared" si="92"/>
        <v>21070</v>
      </c>
      <c r="L260" s="51">
        <f t="shared" si="93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hidden="1" x14ac:dyDescent="0.3">
      <c r="A261" s="31" t="s">
        <v>185</v>
      </c>
      <c r="B261" s="1" t="s">
        <v>431</v>
      </c>
      <c r="C261" s="30" t="str">
        <f t="shared" si="94"/>
        <v>LA England - Copeland</v>
      </c>
      <c r="D261" s="51">
        <f t="shared" si="85"/>
        <v>27279</v>
      </c>
      <c r="E261" s="51">
        <f t="shared" si="86"/>
        <v>27929</v>
      </c>
      <c r="F261" s="52">
        <f t="shared" si="87"/>
        <v>68041</v>
      </c>
      <c r="G261" s="52">
        <f t="shared" si="88"/>
        <v>33907</v>
      </c>
      <c r="H261" s="53">
        <f t="shared" si="89"/>
        <v>34134</v>
      </c>
      <c r="I261" s="53">
        <f t="shared" si="90"/>
        <v>27279</v>
      </c>
      <c r="J261" s="53">
        <f t="shared" si="91"/>
        <v>27929</v>
      </c>
      <c r="K261" s="50">
        <f t="shared" si="92"/>
        <v>6628</v>
      </c>
      <c r="L261" s="51">
        <f t="shared" si="93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hidden="1" x14ac:dyDescent="0.3">
      <c r="A262" s="31" t="s">
        <v>185</v>
      </c>
      <c r="B262" s="1" t="s">
        <v>432</v>
      </c>
      <c r="C262" s="30" t="str">
        <f t="shared" si="94"/>
        <v>LA England - Corby</v>
      </c>
      <c r="D262" s="51">
        <f t="shared" si="85"/>
        <v>26747</v>
      </c>
      <c r="E262" s="51">
        <f t="shared" si="86"/>
        <v>28104</v>
      </c>
      <c r="F262" s="52">
        <f t="shared" si="87"/>
        <v>73053</v>
      </c>
      <c r="G262" s="52">
        <f t="shared" si="88"/>
        <v>35996</v>
      </c>
      <c r="H262" s="53">
        <f t="shared" si="89"/>
        <v>37057</v>
      </c>
      <c r="I262" s="53">
        <f t="shared" si="90"/>
        <v>26747</v>
      </c>
      <c r="J262" s="53">
        <f t="shared" si="91"/>
        <v>28104</v>
      </c>
      <c r="K262" s="50">
        <f t="shared" si="92"/>
        <v>9249</v>
      </c>
      <c r="L262" s="51">
        <f t="shared" si="93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hidden="1" x14ac:dyDescent="0.3">
      <c r="A263" s="31" t="s">
        <v>185</v>
      </c>
      <c r="B263" s="1" t="s">
        <v>433</v>
      </c>
      <c r="C263" s="30" t="str">
        <f t="shared" si="94"/>
        <v>LA England - Cornwall</v>
      </c>
      <c r="D263" s="51">
        <f t="shared" si="85"/>
        <v>222372</v>
      </c>
      <c r="E263" s="51">
        <f t="shared" si="86"/>
        <v>241973</v>
      </c>
      <c r="F263" s="52">
        <f t="shared" si="87"/>
        <v>573299</v>
      </c>
      <c r="G263" s="52">
        <f t="shared" si="88"/>
        <v>278403</v>
      </c>
      <c r="H263" s="53">
        <f t="shared" si="89"/>
        <v>294896</v>
      </c>
      <c r="I263" s="53">
        <f t="shared" si="90"/>
        <v>222372</v>
      </c>
      <c r="J263" s="53">
        <f t="shared" si="91"/>
        <v>241973</v>
      </c>
      <c r="K263" s="50">
        <f t="shared" si="92"/>
        <v>56031</v>
      </c>
      <c r="L263" s="51">
        <f t="shared" si="93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hidden="1" x14ac:dyDescent="0.3">
      <c r="A264" s="31" t="s">
        <v>185</v>
      </c>
      <c r="B264" s="1" t="s">
        <v>434</v>
      </c>
      <c r="C264" s="30" t="str">
        <f t="shared" si="94"/>
        <v>LA England - Cotswold</v>
      </c>
      <c r="D264" s="51">
        <f t="shared" si="85"/>
        <v>35186</v>
      </c>
      <c r="E264" s="51">
        <f t="shared" si="86"/>
        <v>38356</v>
      </c>
      <c r="F264" s="52">
        <f t="shared" si="87"/>
        <v>90264</v>
      </c>
      <c r="G264" s="52">
        <f t="shared" si="88"/>
        <v>43655</v>
      </c>
      <c r="H264" s="53">
        <f t="shared" si="89"/>
        <v>46609</v>
      </c>
      <c r="I264" s="53">
        <f t="shared" si="90"/>
        <v>35186</v>
      </c>
      <c r="J264" s="53">
        <f t="shared" si="91"/>
        <v>38356</v>
      </c>
      <c r="K264" s="50">
        <f t="shared" si="92"/>
        <v>8469</v>
      </c>
      <c r="L264" s="51">
        <f t="shared" si="93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hidden="1" x14ac:dyDescent="0.3">
      <c r="A265" s="31" t="s">
        <v>185</v>
      </c>
      <c r="B265" s="1" t="s">
        <v>435</v>
      </c>
      <c r="C265" s="30" t="str">
        <f t="shared" si="94"/>
        <v>LA England - County Durham</v>
      </c>
      <c r="D265" s="51">
        <f t="shared" si="85"/>
        <v>209907</v>
      </c>
      <c r="E265" s="51">
        <f t="shared" si="86"/>
        <v>221263</v>
      </c>
      <c r="F265" s="52">
        <f t="shared" si="87"/>
        <v>533149</v>
      </c>
      <c r="G265" s="52">
        <f t="shared" si="88"/>
        <v>262253</v>
      </c>
      <c r="H265" s="53">
        <f t="shared" si="89"/>
        <v>270896</v>
      </c>
      <c r="I265" s="53">
        <f t="shared" si="90"/>
        <v>209907</v>
      </c>
      <c r="J265" s="53">
        <f t="shared" si="91"/>
        <v>221263</v>
      </c>
      <c r="K265" s="50">
        <f t="shared" si="92"/>
        <v>52346</v>
      </c>
      <c r="L265" s="51">
        <f t="shared" si="93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hidden="1" x14ac:dyDescent="0.3">
      <c r="A266" s="31" t="s">
        <v>185</v>
      </c>
      <c r="B266" s="1" t="s">
        <v>436</v>
      </c>
      <c r="C266" s="30" t="str">
        <f t="shared" si="94"/>
        <v>LA England - Coventry</v>
      </c>
      <c r="D266" s="51">
        <f t="shared" ref="D266:D329" si="95">I266</f>
        <v>151665</v>
      </c>
      <c r="E266" s="51">
        <f t="shared" ref="E266:E329" si="96">J266</f>
        <v>146915</v>
      </c>
      <c r="F266" s="52">
        <f t="shared" ref="F266:F329" si="97">G266+H266</f>
        <v>379387</v>
      </c>
      <c r="G266" s="52">
        <f t="shared" ref="G266:G329" si="98">SUM(M266:CY266)</f>
        <v>193290</v>
      </c>
      <c r="H266" s="53">
        <f t="shared" ref="H266:H329" si="99">SUM(CZ266:GL266)</f>
        <v>186097</v>
      </c>
      <c r="I266" s="53">
        <f t="shared" ref="I266:I329" si="100">SUM(AE266:CY266)</f>
        <v>151665</v>
      </c>
      <c r="J266" s="53">
        <f t="shared" ref="J266:J329" si="101">SUM(DR266:GL266)</f>
        <v>146915</v>
      </c>
      <c r="K266" s="50">
        <f t="shared" ref="K266:K329" si="102">SUM(M266:AD266)</f>
        <v>41625</v>
      </c>
      <c r="L266" s="51">
        <f t="shared" ref="L266:L329" si="103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hidden="1" x14ac:dyDescent="0.3">
      <c r="A267" s="31" t="s">
        <v>185</v>
      </c>
      <c r="B267" s="1" t="s">
        <v>437</v>
      </c>
      <c r="C267" s="30" t="str">
        <f t="shared" si="94"/>
        <v>LA England - Craven</v>
      </c>
      <c r="D267" s="51">
        <f t="shared" si="95"/>
        <v>22594</v>
      </c>
      <c r="E267" s="51">
        <f t="shared" si="96"/>
        <v>24631</v>
      </c>
      <c r="F267" s="52">
        <f t="shared" si="97"/>
        <v>57338</v>
      </c>
      <c r="G267" s="52">
        <f t="shared" si="98"/>
        <v>27796</v>
      </c>
      <c r="H267" s="53">
        <f t="shared" si="99"/>
        <v>29542</v>
      </c>
      <c r="I267" s="53">
        <f t="shared" si="100"/>
        <v>22594</v>
      </c>
      <c r="J267" s="53">
        <f t="shared" si="101"/>
        <v>24631</v>
      </c>
      <c r="K267" s="50">
        <f t="shared" si="102"/>
        <v>5202</v>
      </c>
      <c r="L267" s="51">
        <f t="shared" si="103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hidden="1" x14ac:dyDescent="0.3">
      <c r="A268" s="31" t="s">
        <v>185</v>
      </c>
      <c r="B268" s="1" t="s">
        <v>438</v>
      </c>
      <c r="C268" s="30" t="str">
        <f t="shared" ref="C268:C331" si="104">CONCATENATE(A268," - ",B268)</f>
        <v>LA England - Crawley</v>
      </c>
      <c r="D268" s="51">
        <f t="shared" si="95"/>
        <v>41927</v>
      </c>
      <c r="E268" s="51">
        <f t="shared" si="96"/>
        <v>42986</v>
      </c>
      <c r="F268" s="52">
        <f t="shared" si="97"/>
        <v>112474</v>
      </c>
      <c r="G268" s="52">
        <f t="shared" si="98"/>
        <v>56312</v>
      </c>
      <c r="H268" s="53">
        <f t="shared" si="99"/>
        <v>56162</v>
      </c>
      <c r="I268" s="53">
        <f t="shared" si="100"/>
        <v>41927</v>
      </c>
      <c r="J268" s="53">
        <f t="shared" si="101"/>
        <v>42986</v>
      </c>
      <c r="K268" s="50">
        <f t="shared" si="102"/>
        <v>14385</v>
      </c>
      <c r="L268" s="51">
        <f t="shared" si="103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hidden="1" x14ac:dyDescent="0.3">
      <c r="A269" s="31" t="s">
        <v>185</v>
      </c>
      <c r="B269" s="1" t="s">
        <v>439</v>
      </c>
      <c r="C269" s="30" t="str">
        <f t="shared" si="104"/>
        <v>LA England - Croydon</v>
      </c>
      <c r="D269" s="51">
        <f t="shared" si="95"/>
        <v>140013</v>
      </c>
      <c r="E269" s="51">
        <f t="shared" si="96"/>
        <v>153241</v>
      </c>
      <c r="F269" s="52">
        <f t="shared" si="97"/>
        <v>388563</v>
      </c>
      <c r="G269" s="52">
        <f t="shared" si="98"/>
        <v>188609</v>
      </c>
      <c r="H269" s="53">
        <f t="shared" si="99"/>
        <v>199954</v>
      </c>
      <c r="I269" s="53">
        <f t="shared" si="100"/>
        <v>140013</v>
      </c>
      <c r="J269" s="53">
        <f t="shared" si="101"/>
        <v>153241</v>
      </c>
      <c r="K269" s="50">
        <f t="shared" si="102"/>
        <v>48596</v>
      </c>
      <c r="L269" s="51">
        <f t="shared" si="103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hidden="1" x14ac:dyDescent="0.3">
      <c r="A270" s="31" t="s">
        <v>185</v>
      </c>
      <c r="B270" s="1" t="s">
        <v>440</v>
      </c>
      <c r="C270" s="30" t="str">
        <f t="shared" si="104"/>
        <v>LA England - Dacorum</v>
      </c>
      <c r="D270" s="51">
        <f t="shared" si="95"/>
        <v>57953</v>
      </c>
      <c r="E270" s="51">
        <f t="shared" si="96"/>
        <v>61939</v>
      </c>
      <c r="F270" s="52">
        <f t="shared" si="97"/>
        <v>155457</v>
      </c>
      <c r="G270" s="52">
        <f t="shared" si="98"/>
        <v>76266</v>
      </c>
      <c r="H270" s="53">
        <f t="shared" si="99"/>
        <v>79191</v>
      </c>
      <c r="I270" s="53">
        <f t="shared" si="100"/>
        <v>57953</v>
      </c>
      <c r="J270" s="53">
        <f t="shared" si="101"/>
        <v>61939</v>
      </c>
      <c r="K270" s="50">
        <f t="shared" si="102"/>
        <v>18313</v>
      </c>
      <c r="L270" s="51">
        <f t="shared" si="103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hidden="1" x14ac:dyDescent="0.3">
      <c r="A271" s="31" t="s">
        <v>185</v>
      </c>
      <c r="B271" s="1" t="s">
        <v>441</v>
      </c>
      <c r="C271" s="30" t="str">
        <f t="shared" si="104"/>
        <v>LA England - Darlington</v>
      </c>
      <c r="D271" s="51">
        <f t="shared" si="95"/>
        <v>40700</v>
      </c>
      <c r="E271" s="51">
        <f t="shared" si="96"/>
        <v>44069</v>
      </c>
      <c r="F271" s="52">
        <f t="shared" si="97"/>
        <v>107402</v>
      </c>
      <c r="G271" s="52">
        <f t="shared" si="98"/>
        <v>52257</v>
      </c>
      <c r="H271" s="53">
        <f t="shared" si="99"/>
        <v>55145</v>
      </c>
      <c r="I271" s="53">
        <f t="shared" si="100"/>
        <v>40700</v>
      </c>
      <c r="J271" s="53">
        <f t="shared" si="101"/>
        <v>44069</v>
      </c>
      <c r="K271" s="50">
        <f t="shared" si="102"/>
        <v>11557</v>
      </c>
      <c r="L271" s="51">
        <f t="shared" si="103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hidden="1" x14ac:dyDescent="0.3">
      <c r="A272" s="31" t="s">
        <v>185</v>
      </c>
      <c r="B272" s="1" t="s">
        <v>442</v>
      </c>
      <c r="C272" s="30" t="str">
        <f t="shared" si="104"/>
        <v>LA England - Dartford</v>
      </c>
      <c r="D272" s="51">
        <f t="shared" si="95"/>
        <v>41603</v>
      </c>
      <c r="E272" s="51">
        <f t="shared" si="96"/>
        <v>43844</v>
      </c>
      <c r="F272" s="52">
        <f t="shared" si="97"/>
        <v>114051</v>
      </c>
      <c r="G272" s="52">
        <f t="shared" si="98"/>
        <v>56272</v>
      </c>
      <c r="H272" s="53">
        <f t="shared" si="99"/>
        <v>57779</v>
      </c>
      <c r="I272" s="53">
        <f t="shared" si="100"/>
        <v>41603</v>
      </c>
      <c r="J272" s="53">
        <f t="shared" si="101"/>
        <v>43844</v>
      </c>
      <c r="K272" s="50">
        <f t="shared" si="102"/>
        <v>14669</v>
      </c>
      <c r="L272" s="51">
        <f t="shared" si="103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hidden="1" x14ac:dyDescent="0.3">
      <c r="A273" s="31" t="s">
        <v>185</v>
      </c>
      <c r="B273" s="1" t="s">
        <v>443</v>
      </c>
      <c r="C273" s="30" t="str">
        <f t="shared" si="104"/>
        <v>LA England - Daventry</v>
      </c>
      <c r="D273" s="51">
        <f t="shared" si="95"/>
        <v>33831</v>
      </c>
      <c r="E273" s="51">
        <f t="shared" si="96"/>
        <v>34911</v>
      </c>
      <c r="F273" s="52">
        <f t="shared" si="97"/>
        <v>86951</v>
      </c>
      <c r="G273" s="52">
        <f t="shared" si="98"/>
        <v>42985</v>
      </c>
      <c r="H273" s="53">
        <f t="shared" si="99"/>
        <v>43966</v>
      </c>
      <c r="I273" s="53">
        <f t="shared" si="100"/>
        <v>33831</v>
      </c>
      <c r="J273" s="53">
        <f t="shared" si="101"/>
        <v>34911</v>
      </c>
      <c r="K273" s="50">
        <f t="shared" si="102"/>
        <v>9154</v>
      </c>
      <c r="L273" s="51">
        <f t="shared" si="103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hidden="1" x14ac:dyDescent="0.3">
      <c r="A274" s="31" t="s">
        <v>185</v>
      </c>
      <c r="B274" s="1" t="s">
        <v>444</v>
      </c>
      <c r="C274" s="30" t="str">
        <f t="shared" si="104"/>
        <v>LA England - Derby</v>
      </c>
      <c r="D274" s="51">
        <f t="shared" si="95"/>
        <v>97118</v>
      </c>
      <c r="E274" s="51">
        <f t="shared" si="96"/>
        <v>100005</v>
      </c>
      <c r="F274" s="52">
        <f t="shared" si="97"/>
        <v>256814</v>
      </c>
      <c r="G274" s="52">
        <f t="shared" si="98"/>
        <v>127639</v>
      </c>
      <c r="H274" s="53">
        <f t="shared" si="99"/>
        <v>129175</v>
      </c>
      <c r="I274" s="53">
        <f t="shared" si="100"/>
        <v>97118</v>
      </c>
      <c r="J274" s="53">
        <f t="shared" si="101"/>
        <v>100005</v>
      </c>
      <c r="K274" s="50">
        <f t="shared" si="102"/>
        <v>30521</v>
      </c>
      <c r="L274" s="51">
        <f t="shared" si="103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hidden="1" x14ac:dyDescent="0.3">
      <c r="A275" s="31" t="s">
        <v>185</v>
      </c>
      <c r="B275" s="1" t="s">
        <v>445</v>
      </c>
      <c r="C275" s="30" t="str">
        <f t="shared" si="104"/>
        <v>LA England - Derbyshire Dales</v>
      </c>
      <c r="D275" s="51">
        <f t="shared" si="95"/>
        <v>29502</v>
      </c>
      <c r="E275" s="51">
        <f t="shared" si="96"/>
        <v>30659</v>
      </c>
      <c r="F275" s="52">
        <f t="shared" si="97"/>
        <v>72422</v>
      </c>
      <c r="G275" s="52">
        <f t="shared" si="98"/>
        <v>35645</v>
      </c>
      <c r="H275" s="53">
        <f t="shared" si="99"/>
        <v>36777</v>
      </c>
      <c r="I275" s="53">
        <f t="shared" si="100"/>
        <v>29502</v>
      </c>
      <c r="J275" s="53">
        <f t="shared" si="101"/>
        <v>30659</v>
      </c>
      <c r="K275" s="50">
        <f t="shared" si="102"/>
        <v>6143</v>
      </c>
      <c r="L275" s="51">
        <f t="shared" si="103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hidden="1" x14ac:dyDescent="0.3">
      <c r="A276" s="31" t="s">
        <v>185</v>
      </c>
      <c r="B276" s="1" t="s">
        <v>446</v>
      </c>
      <c r="C276" s="30" t="str">
        <f t="shared" si="104"/>
        <v>LA England - Doncaster</v>
      </c>
      <c r="D276" s="51">
        <f t="shared" si="95"/>
        <v>121030</v>
      </c>
      <c r="E276" s="51">
        <f t="shared" si="96"/>
        <v>124393</v>
      </c>
      <c r="F276" s="52">
        <f t="shared" si="97"/>
        <v>312785</v>
      </c>
      <c r="G276" s="52">
        <f t="shared" si="98"/>
        <v>155520</v>
      </c>
      <c r="H276" s="53">
        <f t="shared" si="99"/>
        <v>157265</v>
      </c>
      <c r="I276" s="53">
        <f t="shared" si="100"/>
        <v>121030</v>
      </c>
      <c r="J276" s="53">
        <f t="shared" si="101"/>
        <v>124393</v>
      </c>
      <c r="K276" s="50">
        <f t="shared" si="102"/>
        <v>34490</v>
      </c>
      <c r="L276" s="51">
        <f t="shared" si="103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hidden="1" x14ac:dyDescent="0.3">
      <c r="A277" s="31" t="s">
        <v>185</v>
      </c>
      <c r="B277" s="1" t="s">
        <v>342</v>
      </c>
      <c r="C277" s="30" t="str">
        <f t="shared" si="104"/>
        <v>LA England - Dorset</v>
      </c>
      <c r="D277" s="51">
        <f t="shared" si="95"/>
        <v>151011</v>
      </c>
      <c r="E277" s="51">
        <f t="shared" si="96"/>
        <v>161082</v>
      </c>
      <c r="F277" s="52">
        <f t="shared" si="97"/>
        <v>379791</v>
      </c>
      <c r="G277" s="52">
        <f t="shared" si="98"/>
        <v>185684</v>
      </c>
      <c r="H277" s="53">
        <f t="shared" si="99"/>
        <v>194107</v>
      </c>
      <c r="I277" s="53">
        <f t="shared" si="100"/>
        <v>151011</v>
      </c>
      <c r="J277" s="53">
        <f t="shared" si="101"/>
        <v>161082</v>
      </c>
      <c r="K277" s="50">
        <f t="shared" si="102"/>
        <v>34673</v>
      </c>
      <c r="L277" s="51">
        <f t="shared" si="103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hidden="1" x14ac:dyDescent="0.3">
      <c r="A278" s="31" t="s">
        <v>185</v>
      </c>
      <c r="B278" s="1" t="s">
        <v>447</v>
      </c>
      <c r="C278" s="30" t="str">
        <f t="shared" si="104"/>
        <v>LA England - Dover</v>
      </c>
      <c r="D278" s="51">
        <f t="shared" si="95"/>
        <v>46534</v>
      </c>
      <c r="E278" s="51">
        <f t="shared" si="96"/>
        <v>48710</v>
      </c>
      <c r="F278" s="52">
        <f t="shared" si="97"/>
        <v>118514</v>
      </c>
      <c r="G278" s="52">
        <f t="shared" si="98"/>
        <v>58453</v>
      </c>
      <c r="H278" s="53">
        <f t="shared" si="99"/>
        <v>60061</v>
      </c>
      <c r="I278" s="53">
        <f t="shared" si="100"/>
        <v>46534</v>
      </c>
      <c r="J278" s="53">
        <f t="shared" si="101"/>
        <v>48710</v>
      </c>
      <c r="K278" s="50">
        <f t="shared" si="102"/>
        <v>11919</v>
      </c>
      <c r="L278" s="51">
        <f t="shared" si="103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hidden="1" x14ac:dyDescent="0.3">
      <c r="A279" s="31" t="s">
        <v>185</v>
      </c>
      <c r="B279" s="1" t="s">
        <v>448</v>
      </c>
      <c r="C279" s="30" t="str">
        <f t="shared" si="104"/>
        <v>LA England - Dudley</v>
      </c>
      <c r="D279" s="51">
        <f t="shared" si="95"/>
        <v>122507</v>
      </c>
      <c r="E279" s="51">
        <f t="shared" si="96"/>
        <v>130262</v>
      </c>
      <c r="F279" s="52">
        <f t="shared" si="97"/>
        <v>322363</v>
      </c>
      <c r="G279" s="52">
        <f t="shared" si="98"/>
        <v>157963</v>
      </c>
      <c r="H279" s="53">
        <f t="shared" si="99"/>
        <v>164400</v>
      </c>
      <c r="I279" s="53">
        <f t="shared" si="100"/>
        <v>122507</v>
      </c>
      <c r="J279" s="53">
        <f t="shared" si="101"/>
        <v>130262</v>
      </c>
      <c r="K279" s="50">
        <f t="shared" si="102"/>
        <v>35456</v>
      </c>
      <c r="L279" s="51">
        <f t="shared" si="103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hidden="1" x14ac:dyDescent="0.3">
      <c r="A280" s="31" t="s">
        <v>185</v>
      </c>
      <c r="B280" s="1" t="s">
        <v>449</v>
      </c>
      <c r="C280" s="30" t="str">
        <f t="shared" si="104"/>
        <v>LA England - Ealing</v>
      </c>
      <c r="D280" s="51">
        <f t="shared" si="95"/>
        <v>129479</v>
      </c>
      <c r="E280" s="51">
        <f t="shared" si="96"/>
        <v>128656</v>
      </c>
      <c r="F280" s="52">
        <f t="shared" si="97"/>
        <v>340341</v>
      </c>
      <c r="G280" s="52">
        <f t="shared" si="98"/>
        <v>171769</v>
      </c>
      <c r="H280" s="53">
        <f t="shared" si="99"/>
        <v>168572</v>
      </c>
      <c r="I280" s="53">
        <f t="shared" si="100"/>
        <v>129479</v>
      </c>
      <c r="J280" s="53">
        <f t="shared" si="101"/>
        <v>128656</v>
      </c>
      <c r="K280" s="50">
        <f t="shared" si="102"/>
        <v>42290</v>
      </c>
      <c r="L280" s="51">
        <f t="shared" si="103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hidden="1" x14ac:dyDescent="0.3">
      <c r="A281" s="31" t="s">
        <v>185</v>
      </c>
      <c r="B281" s="1" t="s">
        <v>450</v>
      </c>
      <c r="C281" s="30" t="str">
        <f t="shared" si="104"/>
        <v>LA England - East Cambridgeshire</v>
      </c>
      <c r="D281" s="51">
        <f t="shared" si="95"/>
        <v>34081</v>
      </c>
      <c r="E281" s="51">
        <f t="shared" si="96"/>
        <v>36495</v>
      </c>
      <c r="F281" s="52">
        <f t="shared" si="97"/>
        <v>90172</v>
      </c>
      <c r="G281" s="52">
        <f t="shared" si="98"/>
        <v>44166</v>
      </c>
      <c r="H281" s="53">
        <f t="shared" si="99"/>
        <v>46006</v>
      </c>
      <c r="I281" s="53">
        <f t="shared" si="100"/>
        <v>34081</v>
      </c>
      <c r="J281" s="53">
        <f t="shared" si="101"/>
        <v>36495</v>
      </c>
      <c r="K281" s="50">
        <f t="shared" si="102"/>
        <v>10085</v>
      </c>
      <c r="L281" s="51">
        <f t="shared" si="103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hidden="1" x14ac:dyDescent="0.3">
      <c r="A282" s="31" t="s">
        <v>185</v>
      </c>
      <c r="B282" s="1" t="s">
        <v>451</v>
      </c>
      <c r="C282" s="30" t="str">
        <f t="shared" si="104"/>
        <v>LA England - East Devon</v>
      </c>
      <c r="D282" s="51">
        <f t="shared" si="95"/>
        <v>57713</v>
      </c>
      <c r="E282" s="51">
        <f t="shared" si="96"/>
        <v>63868</v>
      </c>
      <c r="F282" s="52">
        <f t="shared" si="97"/>
        <v>148080</v>
      </c>
      <c r="G282" s="52">
        <f t="shared" si="98"/>
        <v>71418</v>
      </c>
      <c r="H282" s="53">
        <f t="shared" si="99"/>
        <v>76662</v>
      </c>
      <c r="I282" s="53">
        <f t="shared" si="100"/>
        <v>57713</v>
      </c>
      <c r="J282" s="53">
        <f t="shared" si="101"/>
        <v>63868</v>
      </c>
      <c r="K282" s="50">
        <f t="shared" si="102"/>
        <v>13705</v>
      </c>
      <c r="L282" s="51">
        <f t="shared" si="103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hidden="1" x14ac:dyDescent="0.3">
      <c r="A283" s="31" t="s">
        <v>185</v>
      </c>
      <c r="B283" s="1" t="s">
        <v>452</v>
      </c>
      <c r="C283" s="30" t="str">
        <f t="shared" si="104"/>
        <v>LA England - East Hampshire</v>
      </c>
      <c r="D283" s="51">
        <f t="shared" si="95"/>
        <v>46879</v>
      </c>
      <c r="E283" s="51">
        <f t="shared" si="96"/>
        <v>51756</v>
      </c>
      <c r="F283" s="52">
        <f t="shared" si="97"/>
        <v>123838</v>
      </c>
      <c r="G283" s="52">
        <f t="shared" si="98"/>
        <v>59672</v>
      </c>
      <c r="H283" s="53">
        <f t="shared" si="99"/>
        <v>64166</v>
      </c>
      <c r="I283" s="53">
        <f t="shared" si="100"/>
        <v>46879</v>
      </c>
      <c r="J283" s="53">
        <f t="shared" si="101"/>
        <v>51756</v>
      </c>
      <c r="K283" s="50">
        <f t="shared" si="102"/>
        <v>12793</v>
      </c>
      <c r="L283" s="51">
        <f t="shared" si="103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hidden="1" x14ac:dyDescent="0.3">
      <c r="A284" s="31" t="s">
        <v>185</v>
      </c>
      <c r="B284" s="1" t="s">
        <v>453</v>
      </c>
      <c r="C284" s="30" t="str">
        <f t="shared" si="104"/>
        <v>LA England - East Hertfordshire</v>
      </c>
      <c r="D284" s="51">
        <f t="shared" si="95"/>
        <v>57061</v>
      </c>
      <c r="E284" s="51">
        <f t="shared" si="96"/>
        <v>61103</v>
      </c>
      <c r="F284" s="52">
        <f t="shared" si="97"/>
        <v>151786</v>
      </c>
      <c r="G284" s="52">
        <f t="shared" si="98"/>
        <v>74340</v>
      </c>
      <c r="H284" s="53">
        <f t="shared" si="99"/>
        <v>77446</v>
      </c>
      <c r="I284" s="53">
        <f t="shared" si="100"/>
        <v>57061</v>
      </c>
      <c r="J284" s="53">
        <f t="shared" si="101"/>
        <v>61103</v>
      </c>
      <c r="K284" s="50">
        <f t="shared" si="102"/>
        <v>17279</v>
      </c>
      <c r="L284" s="51">
        <f t="shared" si="103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hidden="1" x14ac:dyDescent="0.3">
      <c r="A285" s="31" t="s">
        <v>185</v>
      </c>
      <c r="B285" s="1" t="s">
        <v>454</v>
      </c>
      <c r="C285" s="30" t="str">
        <f t="shared" si="104"/>
        <v>LA England - East Lindsey</v>
      </c>
      <c r="D285" s="51">
        <f t="shared" si="95"/>
        <v>56932</v>
      </c>
      <c r="E285" s="51">
        <f t="shared" si="96"/>
        <v>60759</v>
      </c>
      <c r="F285" s="52">
        <f t="shared" si="97"/>
        <v>142030</v>
      </c>
      <c r="G285" s="52">
        <f t="shared" si="98"/>
        <v>69303</v>
      </c>
      <c r="H285" s="53">
        <f t="shared" si="99"/>
        <v>72727</v>
      </c>
      <c r="I285" s="53">
        <f t="shared" si="100"/>
        <v>56932</v>
      </c>
      <c r="J285" s="53">
        <f t="shared" si="101"/>
        <v>60759</v>
      </c>
      <c r="K285" s="50">
        <f t="shared" si="102"/>
        <v>12371</v>
      </c>
      <c r="L285" s="51">
        <f t="shared" si="103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hidden="1" x14ac:dyDescent="0.3">
      <c r="A286" s="31" t="s">
        <v>185</v>
      </c>
      <c r="B286" s="1" t="s">
        <v>455</v>
      </c>
      <c r="C286" s="30" t="str">
        <f t="shared" si="104"/>
        <v>LA England - East Northamptonshire</v>
      </c>
      <c r="D286" s="51">
        <f t="shared" si="95"/>
        <v>36467</v>
      </c>
      <c r="E286" s="51">
        <f t="shared" si="96"/>
        <v>38347</v>
      </c>
      <c r="F286" s="52">
        <f t="shared" si="97"/>
        <v>95103</v>
      </c>
      <c r="G286" s="52">
        <f t="shared" si="98"/>
        <v>46924</v>
      </c>
      <c r="H286" s="53">
        <f t="shared" si="99"/>
        <v>48179</v>
      </c>
      <c r="I286" s="53">
        <f t="shared" si="100"/>
        <v>36467</v>
      </c>
      <c r="J286" s="53">
        <f t="shared" si="101"/>
        <v>38347</v>
      </c>
      <c r="K286" s="50">
        <f t="shared" si="102"/>
        <v>10457</v>
      </c>
      <c r="L286" s="51">
        <f t="shared" si="103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hidden="1" x14ac:dyDescent="0.3">
      <c r="A287" s="31" t="s">
        <v>185</v>
      </c>
      <c r="B287" s="1" t="s">
        <v>456</v>
      </c>
      <c r="C287" s="30" t="str">
        <f t="shared" si="104"/>
        <v>LA England - East Riding of Yorkshire</v>
      </c>
      <c r="D287" s="51">
        <f t="shared" si="95"/>
        <v>135669</v>
      </c>
      <c r="E287" s="51">
        <f t="shared" si="96"/>
        <v>144154</v>
      </c>
      <c r="F287" s="52">
        <f t="shared" si="97"/>
        <v>343201</v>
      </c>
      <c r="G287" s="52">
        <f t="shared" si="98"/>
        <v>168372</v>
      </c>
      <c r="H287" s="53">
        <f t="shared" si="99"/>
        <v>174829</v>
      </c>
      <c r="I287" s="53">
        <f t="shared" si="100"/>
        <v>135669</v>
      </c>
      <c r="J287" s="53">
        <f t="shared" si="101"/>
        <v>144154</v>
      </c>
      <c r="K287" s="50">
        <f t="shared" si="102"/>
        <v>32703</v>
      </c>
      <c r="L287" s="51">
        <f t="shared" si="103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hidden="1" x14ac:dyDescent="0.3">
      <c r="A288" s="31" t="s">
        <v>185</v>
      </c>
      <c r="B288" s="1" t="s">
        <v>457</v>
      </c>
      <c r="C288" s="30" t="str">
        <f t="shared" si="104"/>
        <v>LA England - East Staffordshire</v>
      </c>
      <c r="D288" s="51">
        <f t="shared" si="95"/>
        <v>47251</v>
      </c>
      <c r="E288" s="51">
        <f t="shared" si="96"/>
        <v>47314</v>
      </c>
      <c r="F288" s="52">
        <f t="shared" si="97"/>
        <v>120923</v>
      </c>
      <c r="G288" s="52">
        <f t="shared" si="98"/>
        <v>60907</v>
      </c>
      <c r="H288" s="53">
        <f t="shared" si="99"/>
        <v>60016</v>
      </c>
      <c r="I288" s="53">
        <f t="shared" si="100"/>
        <v>47251</v>
      </c>
      <c r="J288" s="53">
        <f t="shared" si="101"/>
        <v>47314</v>
      </c>
      <c r="K288" s="50">
        <f t="shared" si="102"/>
        <v>13656</v>
      </c>
      <c r="L288" s="51">
        <f t="shared" si="103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hidden="1" x14ac:dyDescent="0.3">
      <c r="A289" s="31" t="s">
        <v>185</v>
      </c>
      <c r="B289" s="1" t="s">
        <v>458</v>
      </c>
      <c r="C289" s="30" t="str">
        <f t="shared" si="104"/>
        <v>LA England - East Suffolk</v>
      </c>
      <c r="D289" s="51">
        <f t="shared" si="95"/>
        <v>97771</v>
      </c>
      <c r="E289" s="51">
        <f t="shared" si="96"/>
        <v>105433</v>
      </c>
      <c r="F289" s="52">
        <f t="shared" si="97"/>
        <v>250373</v>
      </c>
      <c r="G289" s="52">
        <f t="shared" si="98"/>
        <v>121712</v>
      </c>
      <c r="H289" s="53">
        <f t="shared" si="99"/>
        <v>128661</v>
      </c>
      <c r="I289" s="53">
        <f t="shared" si="100"/>
        <v>97771</v>
      </c>
      <c r="J289" s="53">
        <f t="shared" si="101"/>
        <v>105433</v>
      </c>
      <c r="K289" s="50">
        <f t="shared" si="102"/>
        <v>23941</v>
      </c>
      <c r="L289" s="51">
        <f t="shared" si="103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hidden="1" x14ac:dyDescent="0.3">
      <c r="A290" s="31" t="s">
        <v>185</v>
      </c>
      <c r="B290" s="1" t="s">
        <v>459</v>
      </c>
      <c r="C290" s="30" t="str">
        <f t="shared" si="104"/>
        <v>LA England - Eastbourne</v>
      </c>
      <c r="D290" s="51">
        <f t="shared" si="95"/>
        <v>39988</v>
      </c>
      <c r="E290" s="51">
        <f t="shared" si="96"/>
        <v>43411</v>
      </c>
      <c r="F290" s="52">
        <f t="shared" si="97"/>
        <v>103324</v>
      </c>
      <c r="G290" s="52">
        <f t="shared" si="98"/>
        <v>50247</v>
      </c>
      <c r="H290" s="53">
        <f t="shared" si="99"/>
        <v>53077</v>
      </c>
      <c r="I290" s="53">
        <f t="shared" si="100"/>
        <v>39988</v>
      </c>
      <c r="J290" s="53">
        <f t="shared" si="101"/>
        <v>43411</v>
      </c>
      <c r="K290" s="50">
        <f t="shared" si="102"/>
        <v>10259</v>
      </c>
      <c r="L290" s="51">
        <f t="shared" si="103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hidden="1" x14ac:dyDescent="0.3">
      <c r="A291" s="31" t="s">
        <v>185</v>
      </c>
      <c r="B291" s="1" t="s">
        <v>460</v>
      </c>
      <c r="C291" s="30" t="str">
        <f t="shared" si="104"/>
        <v>LA England - Eastleigh</v>
      </c>
      <c r="D291" s="51">
        <f t="shared" si="95"/>
        <v>50989</v>
      </c>
      <c r="E291" s="51">
        <f t="shared" si="96"/>
        <v>55391</v>
      </c>
      <c r="F291" s="52">
        <f t="shared" si="97"/>
        <v>135520</v>
      </c>
      <c r="G291" s="52">
        <f t="shared" si="98"/>
        <v>65910</v>
      </c>
      <c r="H291" s="53">
        <f t="shared" si="99"/>
        <v>69610</v>
      </c>
      <c r="I291" s="53">
        <f t="shared" si="100"/>
        <v>50989</v>
      </c>
      <c r="J291" s="53">
        <f t="shared" si="101"/>
        <v>55391</v>
      </c>
      <c r="K291" s="50">
        <f t="shared" si="102"/>
        <v>14921</v>
      </c>
      <c r="L291" s="51">
        <f t="shared" si="103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hidden="1" x14ac:dyDescent="0.3">
      <c r="A292" s="31" t="s">
        <v>185</v>
      </c>
      <c r="B292" s="1" t="s">
        <v>461</v>
      </c>
      <c r="C292" s="30" t="str">
        <f t="shared" si="104"/>
        <v>LA England - Eden</v>
      </c>
      <c r="D292" s="51">
        <f t="shared" si="95"/>
        <v>21918</v>
      </c>
      <c r="E292" s="51">
        <f t="shared" si="96"/>
        <v>22701</v>
      </c>
      <c r="F292" s="52">
        <f t="shared" si="97"/>
        <v>53754</v>
      </c>
      <c r="G292" s="52">
        <f t="shared" si="98"/>
        <v>26685</v>
      </c>
      <c r="H292" s="53">
        <f t="shared" si="99"/>
        <v>27069</v>
      </c>
      <c r="I292" s="53">
        <f t="shared" si="100"/>
        <v>21918</v>
      </c>
      <c r="J292" s="53">
        <f t="shared" si="101"/>
        <v>22701</v>
      </c>
      <c r="K292" s="50">
        <f t="shared" si="102"/>
        <v>4767</v>
      </c>
      <c r="L292" s="51">
        <f t="shared" si="103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hidden="1" x14ac:dyDescent="0.3">
      <c r="A293" s="31" t="s">
        <v>185</v>
      </c>
      <c r="B293" s="1" t="s">
        <v>462</v>
      </c>
      <c r="C293" s="30" t="str">
        <f t="shared" si="104"/>
        <v>LA England - Elmbridge</v>
      </c>
      <c r="D293" s="51">
        <f t="shared" si="95"/>
        <v>49113</v>
      </c>
      <c r="E293" s="51">
        <f t="shared" si="96"/>
        <v>54130</v>
      </c>
      <c r="F293" s="52">
        <f t="shared" si="97"/>
        <v>137215</v>
      </c>
      <c r="G293" s="52">
        <f t="shared" si="98"/>
        <v>66477</v>
      </c>
      <c r="H293" s="53">
        <f t="shared" si="99"/>
        <v>70738</v>
      </c>
      <c r="I293" s="53">
        <f t="shared" si="100"/>
        <v>49113</v>
      </c>
      <c r="J293" s="53">
        <f t="shared" si="101"/>
        <v>54130</v>
      </c>
      <c r="K293" s="50">
        <f t="shared" si="102"/>
        <v>17364</v>
      </c>
      <c r="L293" s="51">
        <f t="shared" si="103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hidden="1" x14ac:dyDescent="0.3">
      <c r="A294" s="31" t="s">
        <v>185</v>
      </c>
      <c r="B294" s="1" t="s">
        <v>463</v>
      </c>
      <c r="C294" s="30" t="str">
        <f t="shared" si="104"/>
        <v>LA England - Enfield</v>
      </c>
      <c r="D294" s="51">
        <f t="shared" si="95"/>
        <v>120374</v>
      </c>
      <c r="E294" s="51">
        <f t="shared" si="96"/>
        <v>128827</v>
      </c>
      <c r="F294" s="52">
        <f t="shared" si="97"/>
        <v>333587</v>
      </c>
      <c r="G294" s="52">
        <f t="shared" si="98"/>
        <v>163819</v>
      </c>
      <c r="H294" s="53">
        <f t="shared" si="99"/>
        <v>169768</v>
      </c>
      <c r="I294" s="53">
        <f t="shared" si="100"/>
        <v>120374</v>
      </c>
      <c r="J294" s="53">
        <f t="shared" si="101"/>
        <v>128827</v>
      </c>
      <c r="K294" s="50">
        <f t="shared" si="102"/>
        <v>43445</v>
      </c>
      <c r="L294" s="51">
        <f t="shared" si="103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hidden="1" x14ac:dyDescent="0.3">
      <c r="A295" s="31" t="s">
        <v>185</v>
      </c>
      <c r="B295" s="1" t="s">
        <v>464</v>
      </c>
      <c r="C295" s="30" t="str">
        <f t="shared" si="104"/>
        <v>LA England - Epping Forest</v>
      </c>
      <c r="D295" s="51">
        <f t="shared" si="95"/>
        <v>49423</v>
      </c>
      <c r="E295" s="51">
        <f t="shared" si="96"/>
        <v>54582</v>
      </c>
      <c r="F295" s="52">
        <f t="shared" si="97"/>
        <v>132175</v>
      </c>
      <c r="G295" s="52">
        <f t="shared" si="98"/>
        <v>63888</v>
      </c>
      <c r="H295" s="53">
        <f t="shared" si="99"/>
        <v>68287</v>
      </c>
      <c r="I295" s="53">
        <f t="shared" si="100"/>
        <v>49423</v>
      </c>
      <c r="J295" s="53">
        <f t="shared" si="101"/>
        <v>54582</v>
      </c>
      <c r="K295" s="50">
        <f t="shared" si="102"/>
        <v>14465</v>
      </c>
      <c r="L295" s="51">
        <f t="shared" si="103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hidden="1" x14ac:dyDescent="0.3">
      <c r="A296" s="31" t="s">
        <v>185</v>
      </c>
      <c r="B296" s="1" t="s">
        <v>465</v>
      </c>
      <c r="C296" s="30" t="str">
        <f t="shared" si="104"/>
        <v>LA England - Epsom and Ewell</v>
      </c>
      <c r="D296" s="51">
        <f t="shared" si="95"/>
        <v>29578</v>
      </c>
      <c r="E296" s="51">
        <f t="shared" si="96"/>
        <v>32365</v>
      </c>
      <c r="F296" s="52">
        <f t="shared" si="97"/>
        <v>81003</v>
      </c>
      <c r="G296" s="52">
        <f t="shared" si="98"/>
        <v>39360</v>
      </c>
      <c r="H296" s="53">
        <f t="shared" si="99"/>
        <v>41643</v>
      </c>
      <c r="I296" s="53">
        <f t="shared" si="100"/>
        <v>29578</v>
      </c>
      <c r="J296" s="53">
        <f t="shared" si="101"/>
        <v>32365</v>
      </c>
      <c r="K296" s="50">
        <f t="shared" si="102"/>
        <v>9782</v>
      </c>
      <c r="L296" s="51">
        <f t="shared" si="103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hidden="1" x14ac:dyDescent="0.3">
      <c r="A297" s="31" t="s">
        <v>185</v>
      </c>
      <c r="B297" s="1" t="s">
        <v>466</v>
      </c>
      <c r="C297" s="30" t="str">
        <f t="shared" si="104"/>
        <v>LA England - Erewash</v>
      </c>
      <c r="D297" s="51">
        <f t="shared" si="95"/>
        <v>44500</v>
      </c>
      <c r="E297" s="51">
        <f t="shared" si="96"/>
        <v>47882</v>
      </c>
      <c r="F297" s="52">
        <f t="shared" si="97"/>
        <v>115332</v>
      </c>
      <c r="G297" s="52">
        <f t="shared" si="98"/>
        <v>56438</v>
      </c>
      <c r="H297" s="53">
        <f t="shared" si="99"/>
        <v>58894</v>
      </c>
      <c r="I297" s="53">
        <f t="shared" si="100"/>
        <v>44500</v>
      </c>
      <c r="J297" s="53">
        <f t="shared" si="101"/>
        <v>47882</v>
      </c>
      <c r="K297" s="50">
        <f t="shared" si="102"/>
        <v>11938</v>
      </c>
      <c r="L297" s="51">
        <f t="shared" si="103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hidden="1" x14ac:dyDescent="0.3">
      <c r="A298" s="31" t="s">
        <v>185</v>
      </c>
      <c r="B298" s="1" t="s">
        <v>467</v>
      </c>
      <c r="C298" s="30" t="str">
        <f t="shared" si="104"/>
        <v>LA England - Exeter</v>
      </c>
      <c r="D298" s="51">
        <f t="shared" si="95"/>
        <v>55230</v>
      </c>
      <c r="E298" s="51">
        <f t="shared" si="96"/>
        <v>55340</v>
      </c>
      <c r="F298" s="52">
        <f t="shared" si="97"/>
        <v>133333</v>
      </c>
      <c r="G298" s="52">
        <f t="shared" si="98"/>
        <v>66930</v>
      </c>
      <c r="H298" s="53">
        <f t="shared" si="99"/>
        <v>66403</v>
      </c>
      <c r="I298" s="53">
        <f t="shared" si="100"/>
        <v>55230</v>
      </c>
      <c r="J298" s="53">
        <f t="shared" si="101"/>
        <v>55340</v>
      </c>
      <c r="K298" s="50">
        <f t="shared" si="102"/>
        <v>11700</v>
      </c>
      <c r="L298" s="51">
        <f t="shared" si="103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hidden="1" x14ac:dyDescent="0.3">
      <c r="A299" s="31" t="s">
        <v>185</v>
      </c>
      <c r="B299" s="1" t="s">
        <v>468</v>
      </c>
      <c r="C299" s="30" t="str">
        <f t="shared" si="104"/>
        <v>LA England - Fareham</v>
      </c>
      <c r="D299" s="51">
        <f t="shared" si="95"/>
        <v>45585</v>
      </c>
      <c r="E299" s="51">
        <f t="shared" si="96"/>
        <v>48865</v>
      </c>
      <c r="F299" s="52">
        <f t="shared" si="97"/>
        <v>116338</v>
      </c>
      <c r="G299" s="52">
        <f t="shared" si="98"/>
        <v>56769</v>
      </c>
      <c r="H299" s="53">
        <f t="shared" si="99"/>
        <v>59569</v>
      </c>
      <c r="I299" s="53">
        <f t="shared" si="100"/>
        <v>45585</v>
      </c>
      <c r="J299" s="53">
        <f t="shared" si="101"/>
        <v>48865</v>
      </c>
      <c r="K299" s="50">
        <f t="shared" si="102"/>
        <v>11184</v>
      </c>
      <c r="L299" s="51">
        <f t="shared" si="103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hidden="1" x14ac:dyDescent="0.3">
      <c r="A300" s="31" t="s">
        <v>185</v>
      </c>
      <c r="B300" s="1" t="s">
        <v>469</v>
      </c>
      <c r="C300" s="30" t="str">
        <f t="shared" si="104"/>
        <v>LA England - Fenland</v>
      </c>
      <c r="D300" s="51">
        <f t="shared" si="95"/>
        <v>40125</v>
      </c>
      <c r="E300" s="51">
        <f t="shared" si="96"/>
        <v>41599</v>
      </c>
      <c r="F300" s="52">
        <f t="shared" si="97"/>
        <v>102080</v>
      </c>
      <c r="G300" s="52">
        <f t="shared" si="98"/>
        <v>50542</v>
      </c>
      <c r="H300" s="53">
        <f t="shared" si="99"/>
        <v>51538</v>
      </c>
      <c r="I300" s="53">
        <f t="shared" si="100"/>
        <v>40125</v>
      </c>
      <c r="J300" s="53">
        <f t="shared" si="101"/>
        <v>41599</v>
      </c>
      <c r="K300" s="50">
        <f t="shared" si="102"/>
        <v>10417</v>
      </c>
      <c r="L300" s="51">
        <f t="shared" si="103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hidden="1" x14ac:dyDescent="0.3">
      <c r="A301" s="31" t="s">
        <v>185</v>
      </c>
      <c r="B301" s="1" t="s">
        <v>470</v>
      </c>
      <c r="C301" s="30" t="str">
        <f t="shared" si="104"/>
        <v>LA England - Folkestone and Hythe</v>
      </c>
      <c r="D301" s="51">
        <f t="shared" si="95"/>
        <v>45114</v>
      </c>
      <c r="E301" s="51">
        <f t="shared" si="96"/>
        <v>46946</v>
      </c>
      <c r="F301" s="52">
        <f t="shared" si="97"/>
        <v>113320</v>
      </c>
      <c r="G301" s="52">
        <f t="shared" si="98"/>
        <v>56077</v>
      </c>
      <c r="H301" s="53">
        <f t="shared" si="99"/>
        <v>57243</v>
      </c>
      <c r="I301" s="53">
        <f t="shared" si="100"/>
        <v>45114</v>
      </c>
      <c r="J301" s="53">
        <f t="shared" si="101"/>
        <v>46946</v>
      </c>
      <c r="K301" s="50">
        <f t="shared" si="102"/>
        <v>10963</v>
      </c>
      <c r="L301" s="51">
        <f t="shared" si="103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hidden="1" x14ac:dyDescent="0.3">
      <c r="A302" s="31" t="s">
        <v>185</v>
      </c>
      <c r="B302" s="1" t="s">
        <v>471</v>
      </c>
      <c r="C302" s="30" t="str">
        <f t="shared" si="104"/>
        <v>LA England - Forest of Dean</v>
      </c>
      <c r="D302" s="51">
        <f t="shared" si="95"/>
        <v>34559</v>
      </c>
      <c r="E302" s="51">
        <f t="shared" si="96"/>
        <v>36221</v>
      </c>
      <c r="F302" s="52">
        <f t="shared" si="97"/>
        <v>87107</v>
      </c>
      <c r="G302" s="52">
        <f t="shared" si="98"/>
        <v>42753</v>
      </c>
      <c r="H302" s="53">
        <f t="shared" si="99"/>
        <v>44354</v>
      </c>
      <c r="I302" s="53">
        <f t="shared" si="100"/>
        <v>34559</v>
      </c>
      <c r="J302" s="53">
        <f t="shared" si="101"/>
        <v>36221</v>
      </c>
      <c r="K302" s="50">
        <f t="shared" si="102"/>
        <v>8194</v>
      </c>
      <c r="L302" s="51">
        <f t="shared" si="103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hidden="1" x14ac:dyDescent="0.3">
      <c r="A303" s="31" t="s">
        <v>185</v>
      </c>
      <c r="B303" s="1" t="s">
        <v>472</v>
      </c>
      <c r="C303" s="30" t="str">
        <f t="shared" si="104"/>
        <v>LA England - Fylde</v>
      </c>
      <c r="D303" s="51">
        <f t="shared" si="95"/>
        <v>32379</v>
      </c>
      <c r="E303" s="51">
        <f t="shared" si="96"/>
        <v>34619</v>
      </c>
      <c r="F303" s="52">
        <f t="shared" si="97"/>
        <v>81211</v>
      </c>
      <c r="G303" s="52">
        <f t="shared" si="98"/>
        <v>39498</v>
      </c>
      <c r="H303" s="53">
        <f t="shared" si="99"/>
        <v>41713</v>
      </c>
      <c r="I303" s="53">
        <f t="shared" si="100"/>
        <v>32379</v>
      </c>
      <c r="J303" s="53">
        <f t="shared" si="101"/>
        <v>34619</v>
      </c>
      <c r="K303" s="50">
        <f t="shared" si="102"/>
        <v>7119</v>
      </c>
      <c r="L303" s="51">
        <f t="shared" si="103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hidden="1" x14ac:dyDescent="0.3">
      <c r="A304" s="31" t="s">
        <v>185</v>
      </c>
      <c r="B304" s="1" t="s">
        <v>473</v>
      </c>
      <c r="C304" s="30" t="str">
        <f t="shared" si="104"/>
        <v>LA England - Gateshead</v>
      </c>
      <c r="D304" s="51">
        <f t="shared" si="95"/>
        <v>79605</v>
      </c>
      <c r="E304" s="51">
        <f t="shared" si="96"/>
        <v>83144</v>
      </c>
      <c r="F304" s="52">
        <f t="shared" si="97"/>
        <v>201950</v>
      </c>
      <c r="G304" s="52">
        <f t="shared" si="98"/>
        <v>99495</v>
      </c>
      <c r="H304" s="53">
        <f t="shared" si="99"/>
        <v>102455</v>
      </c>
      <c r="I304" s="53">
        <f t="shared" si="100"/>
        <v>79605</v>
      </c>
      <c r="J304" s="53">
        <f t="shared" si="101"/>
        <v>83144</v>
      </c>
      <c r="K304" s="50">
        <f t="shared" si="102"/>
        <v>19890</v>
      </c>
      <c r="L304" s="51">
        <f t="shared" si="103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hidden="1" x14ac:dyDescent="0.3">
      <c r="A305" s="31" t="s">
        <v>185</v>
      </c>
      <c r="B305" s="1" t="s">
        <v>474</v>
      </c>
      <c r="C305" s="30" t="str">
        <f t="shared" si="104"/>
        <v>LA England - Gedling</v>
      </c>
      <c r="D305" s="51">
        <f t="shared" si="95"/>
        <v>45358</v>
      </c>
      <c r="E305" s="51">
        <f t="shared" si="96"/>
        <v>49314</v>
      </c>
      <c r="F305" s="52">
        <f t="shared" si="97"/>
        <v>118239</v>
      </c>
      <c r="G305" s="52">
        <f t="shared" si="98"/>
        <v>57550</v>
      </c>
      <c r="H305" s="53">
        <f t="shared" si="99"/>
        <v>60689</v>
      </c>
      <c r="I305" s="53">
        <f t="shared" si="100"/>
        <v>45358</v>
      </c>
      <c r="J305" s="53">
        <f t="shared" si="101"/>
        <v>49314</v>
      </c>
      <c r="K305" s="50">
        <f t="shared" si="102"/>
        <v>12192</v>
      </c>
      <c r="L305" s="51">
        <f t="shared" si="103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hidden="1" x14ac:dyDescent="0.3">
      <c r="A306" s="31" t="s">
        <v>185</v>
      </c>
      <c r="B306" s="1" t="s">
        <v>475</v>
      </c>
      <c r="C306" s="30" t="str">
        <f t="shared" si="104"/>
        <v>LA England - Gloucester</v>
      </c>
      <c r="D306" s="51">
        <f t="shared" si="95"/>
        <v>49457</v>
      </c>
      <c r="E306" s="51">
        <f t="shared" si="96"/>
        <v>51464</v>
      </c>
      <c r="F306" s="52">
        <f t="shared" si="97"/>
        <v>129709</v>
      </c>
      <c r="G306" s="52">
        <f t="shared" si="98"/>
        <v>64144</v>
      </c>
      <c r="H306" s="53">
        <f t="shared" si="99"/>
        <v>65565</v>
      </c>
      <c r="I306" s="53">
        <f t="shared" si="100"/>
        <v>49457</v>
      </c>
      <c r="J306" s="53">
        <f t="shared" si="101"/>
        <v>51464</v>
      </c>
      <c r="K306" s="50">
        <f t="shared" si="102"/>
        <v>14687</v>
      </c>
      <c r="L306" s="51">
        <f t="shared" si="103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hidden="1" x14ac:dyDescent="0.3">
      <c r="A307" s="31" t="s">
        <v>185</v>
      </c>
      <c r="B307" s="1" t="s">
        <v>476</v>
      </c>
      <c r="C307" s="30" t="str">
        <f t="shared" si="104"/>
        <v>LA England - Gosport</v>
      </c>
      <c r="D307" s="51">
        <f t="shared" si="95"/>
        <v>32997</v>
      </c>
      <c r="E307" s="51">
        <f t="shared" si="96"/>
        <v>34245</v>
      </c>
      <c r="F307" s="52">
        <f t="shared" si="97"/>
        <v>84679</v>
      </c>
      <c r="G307" s="52">
        <f t="shared" si="98"/>
        <v>42105</v>
      </c>
      <c r="H307" s="53">
        <f t="shared" si="99"/>
        <v>42574</v>
      </c>
      <c r="I307" s="53">
        <f t="shared" si="100"/>
        <v>32997</v>
      </c>
      <c r="J307" s="53">
        <f t="shared" si="101"/>
        <v>34245</v>
      </c>
      <c r="K307" s="50">
        <f t="shared" si="102"/>
        <v>9108</v>
      </c>
      <c r="L307" s="51">
        <f t="shared" si="103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hidden="1" x14ac:dyDescent="0.3">
      <c r="A308" s="31" t="s">
        <v>185</v>
      </c>
      <c r="B308" s="1" t="s">
        <v>477</v>
      </c>
      <c r="C308" s="30" t="str">
        <f t="shared" si="104"/>
        <v>LA England - Gravesham</v>
      </c>
      <c r="D308" s="51">
        <f t="shared" si="95"/>
        <v>39534</v>
      </c>
      <c r="E308" s="51">
        <f t="shared" si="96"/>
        <v>41805</v>
      </c>
      <c r="F308" s="52">
        <f t="shared" si="97"/>
        <v>106890</v>
      </c>
      <c r="G308" s="52">
        <f t="shared" si="98"/>
        <v>52578</v>
      </c>
      <c r="H308" s="53">
        <f t="shared" si="99"/>
        <v>54312</v>
      </c>
      <c r="I308" s="53">
        <f t="shared" si="100"/>
        <v>39534</v>
      </c>
      <c r="J308" s="53">
        <f t="shared" si="101"/>
        <v>41805</v>
      </c>
      <c r="K308" s="50">
        <f t="shared" si="102"/>
        <v>13044</v>
      </c>
      <c r="L308" s="51">
        <f t="shared" si="103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hidden="1" x14ac:dyDescent="0.3">
      <c r="A309" s="31" t="s">
        <v>185</v>
      </c>
      <c r="B309" s="1" t="s">
        <v>478</v>
      </c>
      <c r="C309" s="30" t="str">
        <f t="shared" si="104"/>
        <v>LA England - Great Yarmouth</v>
      </c>
      <c r="D309" s="51">
        <f t="shared" si="95"/>
        <v>38863</v>
      </c>
      <c r="E309" s="51">
        <f t="shared" si="96"/>
        <v>40576</v>
      </c>
      <c r="F309" s="52">
        <f t="shared" si="97"/>
        <v>99198</v>
      </c>
      <c r="G309" s="52">
        <f t="shared" si="98"/>
        <v>48991</v>
      </c>
      <c r="H309" s="53">
        <f t="shared" si="99"/>
        <v>50207</v>
      </c>
      <c r="I309" s="53">
        <f t="shared" si="100"/>
        <v>38863</v>
      </c>
      <c r="J309" s="53">
        <f t="shared" si="101"/>
        <v>40576</v>
      </c>
      <c r="K309" s="50">
        <f t="shared" si="102"/>
        <v>10128</v>
      </c>
      <c r="L309" s="51">
        <f t="shared" si="103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hidden="1" x14ac:dyDescent="0.3">
      <c r="A310" s="31" t="s">
        <v>185</v>
      </c>
      <c r="B310" s="1" t="s">
        <v>479</v>
      </c>
      <c r="C310" s="30" t="str">
        <f t="shared" si="104"/>
        <v>LA England - Greenwich</v>
      </c>
      <c r="D310" s="51">
        <f t="shared" si="95"/>
        <v>110715</v>
      </c>
      <c r="E310" s="51">
        <f t="shared" si="96"/>
        <v>108825</v>
      </c>
      <c r="F310" s="52">
        <f t="shared" si="97"/>
        <v>289034</v>
      </c>
      <c r="G310" s="52">
        <f t="shared" si="98"/>
        <v>146138</v>
      </c>
      <c r="H310" s="53">
        <f t="shared" si="99"/>
        <v>142896</v>
      </c>
      <c r="I310" s="53">
        <f t="shared" si="100"/>
        <v>110715</v>
      </c>
      <c r="J310" s="53">
        <f t="shared" si="101"/>
        <v>108825</v>
      </c>
      <c r="K310" s="50">
        <f t="shared" si="102"/>
        <v>35423</v>
      </c>
      <c r="L310" s="51">
        <f t="shared" si="103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hidden="1" x14ac:dyDescent="0.3">
      <c r="A311" s="31" t="s">
        <v>185</v>
      </c>
      <c r="B311" s="1" t="s">
        <v>480</v>
      </c>
      <c r="C311" s="30" t="str">
        <f t="shared" si="104"/>
        <v>LA England - Guildford</v>
      </c>
      <c r="D311" s="51">
        <f t="shared" si="95"/>
        <v>60389</v>
      </c>
      <c r="E311" s="51">
        <f t="shared" si="96"/>
        <v>60595</v>
      </c>
      <c r="F311" s="52">
        <f t="shared" si="97"/>
        <v>150352</v>
      </c>
      <c r="G311" s="52">
        <f t="shared" si="98"/>
        <v>75512</v>
      </c>
      <c r="H311" s="53">
        <f t="shared" si="99"/>
        <v>74840</v>
      </c>
      <c r="I311" s="53">
        <f t="shared" si="100"/>
        <v>60389</v>
      </c>
      <c r="J311" s="53">
        <f t="shared" si="101"/>
        <v>60595</v>
      </c>
      <c r="K311" s="50">
        <f t="shared" si="102"/>
        <v>15123</v>
      </c>
      <c r="L311" s="51">
        <f t="shared" si="103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hidden="1" x14ac:dyDescent="0.3">
      <c r="A312" s="31" t="s">
        <v>185</v>
      </c>
      <c r="B312" s="1" t="s">
        <v>481</v>
      </c>
      <c r="C312" s="30" t="str">
        <f t="shared" si="104"/>
        <v>LA England - Hackney</v>
      </c>
      <c r="D312" s="51">
        <f t="shared" si="95"/>
        <v>107855</v>
      </c>
      <c r="E312" s="51">
        <f t="shared" si="96"/>
        <v>109258</v>
      </c>
      <c r="F312" s="52">
        <f t="shared" si="97"/>
        <v>280941</v>
      </c>
      <c r="G312" s="52">
        <f t="shared" si="98"/>
        <v>140381</v>
      </c>
      <c r="H312" s="53">
        <f t="shared" si="99"/>
        <v>140560</v>
      </c>
      <c r="I312" s="53">
        <f t="shared" si="100"/>
        <v>107855</v>
      </c>
      <c r="J312" s="53">
        <f t="shared" si="101"/>
        <v>109258</v>
      </c>
      <c r="K312" s="50">
        <f t="shared" si="102"/>
        <v>32526</v>
      </c>
      <c r="L312" s="51">
        <f t="shared" si="103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hidden="1" x14ac:dyDescent="0.3">
      <c r="A313" s="31" t="s">
        <v>185</v>
      </c>
      <c r="B313" s="1" t="s">
        <v>482</v>
      </c>
      <c r="C313" s="30" t="str">
        <f t="shared" si="104"/>
        <v>LA England - Halton</v>
      </c>
      <c r="D313" s="51">
        <f t="shared" si="95"/>
        <v>48515</v>
      </c>
      <c r="E313" s="51">
        <f t="shared" si="96"/>
        <v>52399</v>
      </c>
      <c r="F313" s="52">
        <f t="shared" si="97"/>
        <v>129759</v>
      </c>
      <c r="G313" s="52">
        <f t="shared" si="98"/>
        <v>63295</v>
      </c>
      <c r="H313" s="53">
        <f t="shared" si="99"/>
        <v>66464</v>
      </c>
      <c r="I313" s="53">
        <f t="shared" si="100"/>
        <v>48515</v>
      </c>
      <c r="J313" s="53">
        <f t="shared" si="101"/>
        <v>52399</v>
      </c>
      <c r="K313" s="50">
        <f t="shared" si="102"/>
        <v>14780</v>
      </c>
      <c r="L313" s="51">
        <f t="shared" si="103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hidden="1" x14ac:dyDescent="0.3">
      <c r="A314" s="31" t="s">
        <v>185</v>
      </c>
      <c r="B314" s="1" t="s">
        <v>483</v>
      </c>
      <c r="C314" s="30" t="str">
        <f t="shared" si="104"/>
        <v>LA England - Hambleton</v>
      </c>
      <c r="D314" s="51">
        <f t="shared" si="95"/>
        <v>36546</v>
      </c>
      <c r="E314" s="51">
        <f t="shared" si="96"/>
        <v>38920</v>
      </c>
      <c r="F314" s="52">
        <f t="shared" si="97"/>
        <v>91932</v>
      </c>
      <c r="G314" s="52">
        <f t="shared" si="98"/>
        <v>44992</v>
      </c>
      <c r="H314" s="53">
        <f t="shared" si="99"/>
        <v>46940</v>
      </c>
      <c r="I314" s="53">
        <f t="shared" si="100"/>
        <v>36546</v>
      </c>
      <c r="J314" s="53">
        <f t="shared" si="101"/>
        <v>38920</v>
      </c>
      <c r="K314" s="50">
        <f t="shared" si="102"/>
        <v>8446</v>
      </c>
      <c r="L314" s="51">
        <f t="shared" si="103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hidden="1" x14ac:dyDescent="0.3">
      <c r="A315" s="31" t="s">
        <v>185</v>
      </c>
      <c r="B315" s="1" t="s">
        <v>484</v>
      </c>
      <c r="C315" s="30" t="str">
        <f t="shared" si="104"/>
        <v>LA England - Hammersmith and Fulham</v>
      </c>
      <c r="D315" s="51">
        <f t="shared" si="95"/>
        <v>72164</v>
      </c>
      <c r="E315" s="51">
        <f t="shared" si="96"/>
        <v>74269</v>
      </c>
      <c r="F315" s="52">
        <f t="shared" si="97"/>
        <v>183544</v>
      </c>
      <c r="G315" s="52">
        <f t="shared" si="98"/>
        <v>90972</v>
      </c>
      <c r="H315" s="53">
        <f t="shared" si="99"/>
        <v>92572</v>
      </c>
      <c r="I315" s="53">
        <f t="shared" si="100"/>
        <v>72164</v>
      </c>
      <c r="J315" s="53">
        <f t="shared" si="101"/>
        <v>74269</v>
      </c>
      <c r="K315" s="50">
        <f t="shared" si="102"/>
        <v>18808</v>
      </c>
      <c r="L315" s="51">
        <f t="shared" si="103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hidden="1" x14ac:dyDescent="0.3">
      <c r="A316" s="31" t="s">
        <v>185</v>
      </c>
      <c r="B316" s="1" t="s">
        <v>485</v>
      </c>
      <c r="C316" s="30" t="str">
        <f t="shared" si="104"/>
        <v>LA England - Harborough</v>
      </c>
      <c r="D316" s="51">
        <f t="shared" si="95"/>
        <v>36903</v>
      </c>
      <c r="E316" s="51">
        <f t="shared" si="96"/>
        <v>38958</v>
      </c>
      <c r="F316" s="52">
        <f t="shared" si="97"/>
        <v>95537</v>
      </c>
      <c r="G316" s="52">
        <f t="shared" si="98"/>
        <v>47084</v>
      </c>
      <c r="H316" s="53">
        <f t="shared" si="99"/>
        <v>48453</v>
      </c>
      <c r="I316" s="53">
        <f t="shared" si="100"/>
        <v>36903</v>
      </c>
      <c r="J316" s="53">
        <f t="shared" si="101"/>
        <v>38958</v>
      </c>
      <c r="K316" s="50">
        <f t="shared" si="102"/>
        <v>10181</v>
      </c>
      <c r="L316" s="51">
        <f t="shared" si="103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hidden="1" x14ac:dyDescent="0.3">
      <c r="A317" s="31" t="s">
        <v>185</v>
      </c>
      <c r="B317" s="1" t="s">
        <v>486</v>
      </c>
      <c r="C317" s="30" t="str">
        <f t="shared" si="104"/>
        <v>LA England - Haringey</v>
      </c>
      <c r="D317" s="51">
        <f t="shared" si="95"/>
        <v>105036</v>
      </c>
      <c r="E317" s="51">
        <f t="shared" si="96"/>
        <v>101863</v>
      </c>
      <c r="F317" s="52">
        <f t="shared" si="97"/>
        <v>266357</v>
      </c>
      <c r="G317" s="52">
        <f t="shared" si="98"/>
        <v>135322</v>
      </c>
      <c r="H317" s="53">
        <f t="shared" si="99"/>
        <v>131035</v>
      </c>
      <c r="I317" s="53">
        <f t="shared" si="100"/>
        <v>105036</v>
      </c>
      <c r="J317" s="53">
        <f t="shared" si="101"/>
        <v>101863</v>
      </c>
      <c r="K317" s="50">
        <f t="shared" si="102"/>
        <v>30286</v>
      </c>
      <c r="L317" s="51">
        <f t="shared" si="103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hidden="1" x14ac:dyDescent="0.3">
      <c r="A318" s="31" t="s">
        <v>185</v>
      </c>
      <c r="B318" s="1" t="s">
        <v>487</v>
      </c>
      <c r="C318" s="30" t="str">
        <f t="shared" si="104"/>
        <v>LA England - Harlow</v>
      </c>
      <c r="D318" s="51">
        <f t="shared" si="95"/>
        <v>31194</v>
      </c>
      <c r="E318" s="51">
        <f t="shared" si="96"/>
        <v>34217</v>
      </c>
      <c r="F318" s="52">
        <f t="shared" si="97"/>
        <v>87280</v>
      </c>
      <c r="G318" s="52">
        <f t="shared" si="98"/>
        <v>42379</v>
      </c>
      <c r="H318" s="53">
        <f t="shared" si="99"/>
        <v>44901</v>
      </c>
      <c r="I318" s="53">
        <f t="shared" si="100"/>
        <v>31194</v>
      </c>
      <c r="J318" s="53">
        <f t="shared" si="101"/>
        <v>34217</v>
      </c>
      <c r="K318" s="50">
        <f t="shared" si="102"/>
        <v>11185</v>
      </c>
      <c r="L318" s="51">
        <f t="shared" si="103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hidden="1" x14ac:dyDescent="0.3">
      <c r="A319" s="31" t="s">
        <v>185</v>
      </c>
      <c r="B319" s="1" t="s">
        <v>488</v>
      </c>
      <c r="C319" s="30" t="str">
        <f t="shared" si="104"/>
        <v>LA England - Harrogate</v>
      </c>
      <c r="D319" s="51">
        <f t="shared" si="95"/>
        <v>61918</v>
      </c>
      <c r="E319" s="51">
        <f t="shared" si="96"/>
        <v>66477</v>
      </c>
      <c r="F319" s="52">
        <f t="shared" si="97"/>
        <v>161545</v>
      </c>
      <c r="G319" s="52">
        <f t="shared" si="98"/>
        <v>79180</v>
      </c>
      <c r="H319" s="53">
        <f t="shared" si="99"/>
        <v>82365</v>
      </c>
      <c r="I319" s="53">
        <f t="shared" si="100"/>
        <v>61918</v>
      </c>
      <c r="J319" s="53">
        <f t="shared" si="101"/>
        <v>66477</v>
      </c>
      <c r="K319" s="50">
        <f t="shared" si="102"/>
        <v>17262</v>
      </c>
      <c r="L319" s="51">
        <f t="shared" si="103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hidden="1" x14ac:dyDescent="0.3">
      <c r="A320" s="31" t="s">
        <v>185</v>
      </c>
      <c r="B320" s="1" t="s">
        <v>489</v>
      </c>
      <c r="C320" s="30" t="str">
        <f t="shared" si="104"/>
        <v>LA England - Harrow</v>
      </c>
      <c r="D320" s="51">
        <f t="shared" si="95"/>
        <v>95968</v>
      </c>
      <c r="E320" s="51">
        <f t="shared" si="96"/>
        <v>96399</v>
      </c>
      <c r="F320" s="52">
        <f t="shared" si="97"/>
        <v>252338</v>
      </c>
      <c r="G320" s="52">
        <f t="shared" si="98"/>
        <v>126802</v>
      </c>
      <c r="H320" s="53">
        <f t="shared" si="99"/>
        <v>125536</v>
      </c>
      <c r="I320" s="53">
        <f t="shared" si="100"/>
        <v>95968</v>
      </c>
      <c r="J320" s="53">
        <f t="shared" si="101"/>
        <v>96399</v>
      </c>
      <c r="K320" s="50">
        <f t="shared" si="102"/>
        <v>30834</v>
      </c>
      <c r="L320" s="51">
        <f t="shared" si="103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hidden="1" x14ac:dyDescent="0.3">
      <c r="A321" s="31" t="s">
        <v>185</v>
      </c>
      <c r="B321" s="1" t="s">
        <v>490</v>
      </c>
      <c r="C321" s="30" t="str">
        <f t="shared" si="104"/>
        <v>LA England - Hart</v>
      </c>
      <c r="D321" s="51">
        <f t="shared" si="95"/>
        <v>37086</v>
      </c>
      <c r="E321" s="51">
        <f t="shared" si="96"/>
        <v>38820</v>
      </c>
      <c r="F321" s="52">
        <f t="shared" si="97"/>
        <v>97608</v>
      </c>
      <c r="G321" s="52">
        <f t="shared" si="98"/>
        <v>48215</v>
      </c>
      <c r="H321" s="53">
        <f t="shared" si="99"/>
        <v>49393</v>
      </c>
      <c r="I321" s="53">
        <f t="shared" si="100"/>
        <v>37086</v>
      </c>
      <c r="J321" s="53">
        <f t="shared" si="101"/>
        <v>38820</v>
      </c>
      <c r="K321" s="50">
        <f t="shared" si="102"/>
        <v>11129</v>
      </c>
      <c r="L321" s="51">
        <f t="shared" si="103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hidden="1" x14ac:dyDescent="0.3">
      <c r="A322" s="31" t="s">
        <v>185</v>
      </c>
      <c r="B322" s="1" t="s">
        <v>491</v>
      </c>
      <c r="C322" s="30" t="str">
        <f t="shared" si="104"/>
        <v>LA England - Hartlepool</v>
      </c>
      <c r="D322" s="51">
        <f t="shared" si="95"/>
        <v>35705</v>
      </c>
      <c r="E322" s="51">
        <f t="shared" si="96"/>
        <v>38023</v>
      </c>
      <c r="F322" s="52">
        <f t="shared" si="97"/>
        <v>93836</v>
      </c>
      <c r="G322" s="52">
        <f t="shared" si="98"/>
        <v>46005</v>
      </c>
      <c r="H322" s="53">
        <f t="shared" si="99"/>
        <v>47831</v>
      </c>
      <c r="I322" s="53">
        <f t="shared" si="100"/>
        <v>35705</v>
      </c>
      <c r="J322" s="53">
        <f t="shared" si="101"/>
        <v>38023</v>
      </c>
      <c r="K322" s="50">
        <f t="shared" si="102"/>
        <v>10300</v>
      </c>
      <c r="L322" s="51">
        <f t="shared" si="103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hidden="1" x14ac:dyDescent="0.3">
      <c r="A323" s="31" t="s">
        <v>185</v>
      </c>
      <c r="B323" s="1" t="s">
        <v>492</v>
      </c>
      <c r="C323" s="30" t="str">
        <f t="shared" si="104"/>
        <v>LA England - Hastings</v>
      </c>
      <c r="D323" s="51">
        <f t="shared" si="95"/>
        <v>35462</v>
      </c>
      <c r="E323" s="51">
        <f t="shared" si="96"/>
        <v>37937</v>
      </c>
      <c r="F323" s="52">
        <f t="shared" si="97"/>
        <v>92554</v>
      </c>
      <c r="G323" s="52">
        <f t="shared" si="98"/>
        <v>45286</v>
      </c>
      <c r="H323" s="53">
        <f t="shared" si="99"/>
        <v>47268</v>
      </c>
      <c r="I323" s="53">
        <f t="shared" si="100"/>
        <v>35462</v>
      </c>
      <c r="J323" s="53">
        <f t="shared" si="101"/>
        <v>37937</v>
      </c>
      <c r="K323" s="50">
        <f t="shared" si="102"/>
        <v>9824</v>
      </c>
      <c r="L323" s="51">
        <f t="shared" si="103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hidden="1" x14ac:dyDescent="0.3">
      <c r="A324" s="31" t="s">
        <v>185</v>
      </c>
      <c r="B324" s="1" t="s">
        <v>493</v>
      </c>
      <c r="C324" s="30" t="str">
        <f t="shared" si="104"/>
        <v>LA England - Havant</v>
      </c>
      <c r="D324" s="51">
        <f t="shared" si="95"/>
        <v>48312</v>
      </c>
      <c r="E324" s="51">
        <f t="shared" si="96"/>
        <v>52994</v>
      </c>
      <c r="F324" s="52">
        <f t="shared" si="97"/>
        <v>126339</v>
      </c>
      <c r="G324" s="52">
        <f t="shared" si="98"/>
        <v>61231</v>
      </c>
      <c r="H324" s="53">
        <f t="shared" si="99"/>
        <v>65108</v>
      </c>
      <c r="I324" s="53">
        <f t="shared" si="100"/>
        <v>48312</v>
      </c>
      <c r="J324" s="53">
        <f t="shared" si="101"/>
        <v>52994</v>
      </c>
      <c r="K324" s="50">
        <f t="shared" si="102"/>
        <v>12919</v>
      </c>
      <c r="L324" s="51">
        <f t="shared" si="103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hidden="1" x14ac:dyDescent="0.3">
      <c r="A325" s="31" t="s">
        <v>185</v>
      </c>
      <c r="B325" s="1" t="s">
        <v>494</v>
      </c>
      <c r="C325" s="30" t="str">
        <f t="shared" si="104"/>
        <v>LA England - Havering</v>
      </c>
      <c r="D325" s="51">
        <f t="shared" si="95"/>
        <v>95499</v>
      </c>
      <c r="E325" s="51">
        <f t="shared" si="96"/>
        <v>106132</v>
      </c>
      <c r="F325" s="52">
        <f t="shared" si="97"/>
        <v>260651</v>
      </c>
      <c r="G325" s="52">
        <f t="shared" si="98"/>
        <v>125614</v>
      </c>
      <c r="H325" s="53">
        <f t="shared" si="99"/>
        <v>135037</v>
      </c>
      <c r="I325" s="53">
        <f t="shared" si="100"/>
        <v>95499</v>
      </c>
      <c r="J325" s="53">
        <f t="shared" si="101"/>
        <v>106132</v>
      </c>
      <c r="K325" s="50">
        <f t="shared" si="102"/>
        <v>30115</v>
      </c>
      <c r="L325" s="51">
        <f t="shared" si="103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hidden="1" x14ac:dyDescent="0.3">
      <c r="A326" s="31" t="s">
        <v>185</v>
      </c>
      <c r="B326" s="1" t="s">
        <v>495</v>
      </c>
      <c r="C326" s="30" t="str">
        <f t="shared" si="104"/>
        <v>LA England - Herefordshire, County of</v>
      </c>
      <c r="D326" s="51">
        <f t="shared" si="95"/>
        <v>77142</v>
      </c>
      <c r="E326" s="51">
        <f t="shared" si="96"/>
        <v>80444</v>
      </c>
      <c r="F326" s="52">
        <f t="shared" si="97"/>
        <v>193615</v>
      </c>
      <c r="G326" s="52">
        <f t="shared" si="98"/>
        <v>95775</v>
      </c>
      <c r="H326" s="53">
        <f t="shared" si="99"/>
        <v>97840</v>
      </c>
      <c r="I326" s="53">
        <f t="shared" si="100"/>
        <v>77142</v>
      </c>
      <c r="J326" s="53">
        <f t="shared" si="101"/>
        <v>80444</v>
      </c>
      <c r="K326" s="50">
        <f t="shared" si="102"/>
        <v>18633</v>
      </c>
      <c r="L326" s="51">
        <f t="shared" si="103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hidden="1" x14ac:dyDescent="0.3">
      <c r="A327" s="31" t="s">
        <v>185</v>
      </c>
      <c r="B327" s="1" t="s">
        <v>496</v>
      </c>
      <c r="C327" s="30" t="str">
        <f t="shared" si="104"/>
        <v>LA England - Hertsmere</v>
      </c>
      <c r="D327" s="51">
        <f t="shared" si="95"/>
        <v>37573</v>
      </c>
      <c r="E327" s="51">
        <f t="shared" si="96"/>
        <v>42699</v>
      </c>
      <c r="F327" s="52">
        <f t="shared" si="97"/>
        <v>105471</v>
      </c>
      <c r="G327" s="52">
        <f t="shared" si="98"/>
        <v>50420</v>
      </c>
      <c r="H327" s="53">
        <f t="shared" si="99"/>
        <v>55051</v>
      </c>
      <c r="I327" s="53">
        <f t="shared" si="100"/>
        <v>37573</v>
      </c>
      <c r="J327" s="53">
        <f t="shared" si="101"/>
        <v>42699</v>
      </c>
      <c r="K327" s="50">
        <f t="shared" si="102"/>
        <v>12847</v>
      </c>
      <c r="L327" s="51">
        <f t="shared" si="103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hidden="1" x14ac:dyDescent="0.3">
      <c r="A328" s="31" t="s">
        <v>185</v>
      </c>
      <c r="B328" s="1" t="s">
        <v>497</v>
      </c>
      <c r="C328" s="30" t="str">
        <f t="shared" si="104"/>
        <v>LA England - High Peak</v>
      </c>
      <c r="D328" s="51">
        <f t="shared" si="95"/>
        <v>36682</v>
      </c>
      <c r="E328" s="51">
        <f t="shared" si="96"/>
        <v>38355</v>
      </c>
      <c r="F328" s="52">
        <f t="shared" si="97"/>
        <v>92633</v>
      </c>
      <c r="G328" s="52">
        <f t="shared" si="98"/>
        <v>45639</v>
      </c>
      <c r="H328" s="53">
        <f t="shared" si="99"/>
        <v>46994</v>
      </c>
      <c r="I328" s="53">
        <f t="shared" si="100"/>
        <v>36682</v>
      </c>
      <c r="J328" s="53">
        <f t="shared" si="101"/>
        <v>38355</v>
      </c>
      <c r="K328" s="50">
        <f t="shared" si="102"/>
        <v>8957</v>
      </c>
      <c r="L328" s="51">
        <f t="shared" si="103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hidden="1" x14ac:dyDescent="0.3">
      <c r="A329" s="31" t="s">
        <v>185</v>
      </c>
      <c r="B329" s="1" t="s">
        <v>498</v>
      </c>
      <c r="C329" s="30" t="str">
        <f t="shared" si="104"/>
        <v>LA England - Hillingdon</v>
      </c>
      <c r="D329" s="51">
        <f t="shared" si="95"/>
        <v>117493</v>
      </c>
      <c r="E329" s="51">
        <f t="shared" si="96"/>
        <v>116876</v>
      </c>
      <c r="F329" s="52">
        <f t="shared" si="97"/>
        <v>309014</v>
      </c>
      <c r="G329" s="52">
        <f t="shared" si="98"/>
        <v>155965</v>
      </c>
      <c r="H329" s="53">
        <f t="shared" si="99"/>
        <v>153049</v>
      </c>
      <c r="I329" s="53">
        <f t="shared" si="100"/>
        <v>117493</v>
      </c>
      <c r="J329" s="53">
        <f t="shared" si="101"/>
        <v>116876</v>
      </c>
      <c r="K329" s="50">
        <f t="shared" si="102"/>
        <v>38472</v>
      </c>
      <c r="L329" s="51">
        <f t="shared" si="103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hidden="1" x14ac:dyDescent="0.3">
      <c r="A330" s="31" t="s">
        <v>185</v>
      </c>
      <c r="B330" s="1" t="s">
        <v>499</v>
      </c>
      <c r="C330" s="30" t="str">
        <f t="shared" si="104"/>
        <v>LA England - Hinckley and Bosworth</v>
      </c>
      <c r="D330" s="51">
        <f t="shared" ref="D330:D393" si="105">I330</f>
        <v>44178</v>
      </c>
      <c r="E330" s="51">
        <f t="shared" ref="E330:E393" si="106">J330</f>
        <v>46786</v>
      </c>
      <c r="F330" s="52">
        <f t="shared" ref="F330:F393" si="107">G330+H330</f>
        <v>113666</v>
      </c>
      <c r="G330" s="52">
        <f t="shared" ref="G330:G393" si="108">SUM(M330:CY330)</f>
        <v>55917</v>
      </c>
      <c r="H330" s="53">
        <f t="shared" ref="H330:H393" si="109">SUM(CZ330:GL330)</f>
        <v>57749</v>
      </c>
      <c r="I330" s="53">
        <f t="shared" ref="I330:I393" si="110">SUM(AE330:CY330)</f>
        <v>44178</v>
      </c>
      <c r="J330" s="53">
        <f t="shared" ref="J330:J393" si="111">SUM(DR330:GL330)</f>
        <v>46786</v>
      </c>
      <c r="K330" s="50">
        <f t="shared" ref="K330:K390" si="112">SUM(M330:AD330)</f>
        <v>11739</v>
      </c>
      <c r="L330" s="51">
        <f t="shared" ref="L330:L393" si="113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hidden="1" x14ac:dyDescent="0.3">
      <c r="A331" s="31" t="s">
        <v>185</v>
      </c>
      <c r="B331" s="1" t="s">
        <v>500</v>
      </c>
      <c r="C331" s="30" t="str">
        <f t="shared" si="104"/>
        <v>LA England - Horsham</v>
      </c>
      <c r="D331" s="51">
        <f t="shared" si="105"/>
        <v>55450</v>
      </c>
      <c r="E331" s="51">
        <f t="shared" si="106"/>
        <v>60292</v>
      </c>
      <c r="F331" s="52">
        <f t="shared" si="107"/>
        <v>145474</v>
      </c>
      <c r="G331" s="52">
        <f t="shared" si="108"/>
        <v>70673</v>
      </c>
      <c r="H331" s="53">
        <f t="shared" si="109"/>
        <v>74801</v>
      </c>
      <c r="I331" s="53">
        <f t="shared" si="110"/>
        <v>55450</v>
      </c>
      <c r="J331" s="53">
        <f t="shared" si="111"/>
        <v>60292</v>
      </c>
      <c r="K331" s="50">
        <f t="shared" si="112"/>
        <v>15223</v>
      </c>
      <c r="L331" s="51">
        <f t="shared" si="113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hidden="1" x14ac:dyDescent="0.3">
      <c r="A332" s="31" t="s">
        <v>185</v>
      </c>
      <c r="B332" s="1" t="s">
        <v>501</v>
      </c>
      <c r="C332" s="30" t="str">
        <f t="shared" ref="C332:C395" si="114">CONCATENATE(A332," - ",B332)</f>
        <v>LA England - Hounslow</v>
      </c>
      <c r="D332" s="51">
        <f t="shared" si="105"/>
        <v>105183</v>
      </c>
      <c r="E332" s="51">
        <f t="shared" si="106"/>
        <v>100811</v>
      </c>
      <c r="F332" s="52">
        <f t="shared" si="107"/>
        <v>271767</v>
      </c>
      <c r="G332" s="52">
        <f t="shared" si="108"/>
        <v>138734</v>
      </c>
      <c r="H332" s="53">
        <f t="shared" si="109"/>
        <v>133033</v>
      </c>
      <c r="I332" s="53">
        <f t="shared" si="110"/>
        <v>105183</v>
      </c>
      <c r="J332" s="53">
        <f t="shared" si="111"/>
        <v>100811</v>
      </c>
      <c r="K332" s="50">
        <f t="shared" si="112"/>
        <v>33551</v>
      </c>
      <c r="L332" s="51">
        <f t="shared" si="113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hidden="1" x14ac:dyDescent="0.3">
      <c r="A333" s="31" t="s">
        <v>185</v>
      </c>
      <c r="B333" s="1" t="s">
        <v>502</v>
      </c>
      <c r="C333" s="30" t="str">
        <f t="shared" si="114"/>
        <v>LA England - Huntingdonshire</v>
      </c>
      <c r="D333" s="51">
        <f t="shared" si="105"/>
        <v>70063</v>
      </c>
      <c r="E333" s="51">
        <f t="shared" si="106"/>
        <v>71986</v>
      </c>
      <c r="F333" s="52">
        <f t="shared" si="107"/>
        <v>178985</v>
      </c>
      <c r="G333" s="52">
        <f t="shared" si="108"/>
        <v>89158</v>
      </c>
      <c r="H333" s="53">
        <f t="shared" si="109"/>
        <v>89827</v>
      </c>
      <c r="I333" s="53">
        <f t="shared" si="110"/>
        <v>70063</v>
      </c>
      <c r="J333" s="53">
        <f t="shared" si="111"/>
        <v>71986</v>
      </c>
      <c r="K333" s="50">
        <f t="shared" si="112"/>
        <v>19095</v>
      </c>
      <c r="L333" s="51">
        <f t="shared" si="113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hidden="1" x14ac:dyDescent="0.3">
      <c r="A334" s="31" t="s">
        <v>185</v>
      </c>
      <c r="B334" s="1" t="s">
        <v>503</v>
      </c>
      <c r="C334" s="30" t="str">
        <f t="shared" si="114"/>
        <v>LA England - Hyndburn</v>
      </c>
      <c r="D334" s="51">
        <f t="shared" si="105"/>
        <v>30471</v>
      </c>
      <c r="E334" s="51">
        <f t="shared" si="106"/>
        <v>31889</v>
      </c>
      <c r="F334" s="52">
        <f t="shared" si="107"/>
        <v>81133</v>
      </c>
      <c r="G334" s="52">
        <f t="shared" si="108"/>
        <v>40112</v>
      </c>
      <c r="H334" s="53">
        <f t="shared" si="109"/>
        <v>41021</v>
      </c>
      <c r="I334" s="53">
        <f t="shared" si="110"/>
        <v>30471</v>
      </c>
      <c r="J334" s="53">
        <f t="shared" si="111"/>
        <v>31889</v>
      </c>
      <c r="K334" s="50">
        <f t="shared" si="112"/>
        <v>9641</v>
      </c>
      <c r="L334" s="51">
        <f t="shared" si="113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hidden="1" x14ac:dyDescent="0.3">
      <c r="A335" s="31" t="s">
        <v>185</v>
      </c>
      <c r="B335" s="1" t="s">
        <v>504</v>
      </c>
      <c r="C335" s="30" t="str">
        <f t="shared" si="114"/>
        <v>LA England - Ipswich</v>
      </c>
      <c r="D335" s="51">
        <f t="shared" si="105"/>
        <v>52066</v>
      </c>
      <c r="E335" s="51">
        <f t="shared" si="106"/>
        <v>52995</v>
      </c>
      <c r="F335" s="52">
        <f t="shared" si="107"/>
        <v>135979</v>
      </c>
      <c r="G335" s="52">
        <f t="shared" si="108"/>
        <v>67993</v>
      </c>
      <c r="H335" s="53">
        <f t="shared" si="109"/>
        <v>67986</v>
      </c>
      <c r="I335" s="53">
        <f t="shared" si="110"/>
        <v>52066</v>
      </c>
      <c r="J335" s="53">
        <f t="shared" si="111"/>
        <v>52995</v>
      </c>
      <c r="K335" s="50">
        <f t="shared" si="112"/>
        <v>15927</v>
      </c>
      <c r="L335" s="51">
        <f t="shared" si="113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hidden="1" x14ac:dyDescent="0.3">
      <c r="A336" s="31" t="s">
        <v>185</v>
      </c>
      <c r="B336" s="1" t="s">
        <v>505</v>
      </c>
      <c r="C336" s="30" t="str">
        <f t="shared" si="114"/>
        <v>LA England - Isle of Wight</v>
      </c>
      <c r="D336" s="51">
        <f t="shared" si="105"/>
        <v>57000</v>
      </c>
      <c r="E336" s="51">
        <f t="shared" si="106"/>
        <v>60623</v>
      </c>
      <c r="F336" s="52">
        <f t="shared" si="107"/>
        <v>142296</v>
      </c>
      <c r="G336" s="52">
        <f t="shared" si="108"/>
        <v>69784</v>
      </c>
      <c r="H336" s="53">
        <f t="shared" si="109"/>
        <v>72512</v>
      </c>
      <c r="I336" s="53">
        <f t="shared" si="110"/>
        <v>57000</v>
      </c>
      <c r="J336" s="53">
        <f t="shared" si="111"/>
        <v>60623</v>
      </c>
      <c r="K336" s="50">
        <f t="shared" si="112"/>
        <v>12784</v>
      </c>
      <c r="L336" s="51">
        <f t="shared" si="113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hidden="1" x14ac:dyDescent="0.3">
      <c r="A337" s="31" t="s">
        <v>185</v>
      </c>
      <c r="B337" s="1" t="s">
        <v>506</v>
      </c>
      <c r="C337" s="30" t="str">
        <f t="shared" si="114"/>
        <v>LA England - Isles of Scilly</v>
      </c>
      <c r="D337" s="51">
        <f t="shared" si="105"/>
        <v>897</v>
      </c>
      <c r="E337" s="51">
        <f t="shared" si="106"/>
        <v>990</v>
      </c>
      <c r="F337" s="52">
        <f t="shared" si="107"/>
        <v>2226</v>
      </c>
      <c r="G337" s="52">
        <f t="shared" si="108"/>
        <v>1077</v>
      </c>
      <c r="H337" s="53">
        <f t="shared" si="109"/>
        <v>1149</v>
      </c>
      <c r="I337" s="53">
        <f t="shared" si="110"/>
        <v>897</v>
      </c>
      <c r="J337" s="53">
        <f t="shared" si="111"/>
        <v>990</v>
      </c>
      <c r="K337" s="50">
        <f t="shared" si="112"/>
        <v>180</v>
      </c>
      <c r="L337" s="51">
        <f t="shared" si="113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hidden="1" x14ac:dyDescent="0.3">
      <c r="A338" s="31" t="s">
        <v>185</v>
      </c>
      <c r="B338" s="1" t="s">
        <v>507</v>
      </c>
      <c r="C338" s="30" t="str">
        <f t="shared" si="114"/>
        <v>LA England - Islington</v>
      </c>
      <c r="D338" s="51">
        <f t="shared" si="105"/>
        <v>103060</v>
      </c>
      <c r="E338" s="51">
        <f t="shared" si="106"/>
        <v>101823</v>
      </c>
      <c r="F338" s="52">
        <f t="shared" si="107"/>
        <v>248115</v>
      </c>
      <c r="G338" s="52">
        <f t="shared" si="108"/>
        <v>125239</v>
      </c>
      <c r="H338" s="53">
        <f t="shared" si="109"/>
        <v>122876</v>
      </c>
      <c r="I338" s="53">
        <f t="shared" si="110"/>
        <v>103060</v>
      </c>
      <c r="J338" s="53">
        <f t="shared" si="111"/>
        <v>101823</v>
      </c>
      <c r="K338" s="50">
        <f t="shared" si="112"/>
        <v>22179</v>
      </c>
      <c r="L338" s="51">
        <f t="shared" si="113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hidden="1" x14ac:dyDescent="0.3">
      <c r="A339" s="31" t="s">
        <v>185</v>
      </c>
      <c r="B339" s="1" t="s">
        <v>508</v>
      </c>
      <c r="C339" s="30" t="str">
        <f t="shared" si="114"/>
        <v>LA England - Kensington and Chelsea</v>
      </c>
      <c r="D339" s="51">
        <f t="shared" si="105"/>
        <v>63878</v>
      </c>
      <c r="E339" s="51">
        <f t="shared" si="106"/>
        <v>63880</v>
      </c>
      <c r="F339" s="52">
        <f t="shared" si="107"/>
        <v>156864</v>
      </c>
      <c r="G339" s="52">
        <f t="shared" si="108"/>
        <v>78889</v>
      </c>
      <c r="H339" s="53">
        <f t="shared" si="109"/>
        <v>77975</v>
      </c>
      <c r="I339" s="53">
        <f t="shared" si="110"/>
        <v>63878</v>
      </c>
      <c r="J339" s="53">
        <f t="shared" si="111"/>
        <v>63880</v>
      </c>
      <c r="K339" s="50">
        <f t="shared" si="112"/>
        <v>15011</v>
      </c>
      <c r="L339" s="51">
        <f t="shared" si="113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hidden="1" x14ac:dyDescent="0.3">
      <c r="A340" s="31" t="s">
        <v>185</v>
      </c>
      <c r="B340" s="1" t="s">
        <v>509</v>
      </c>
      <c r="C340" s="30" t="str">
        <f t="shared" si="114"/>
        <v>LA England - Kettering</v>
      </c>
      <c r="D340" s="51">
        <f t="shared" si="105"/>
        <v>38567</v>
      </c>
      <c r="E340" s="51">
        <f t="shared" si="106"/>
        <v>40317</v>
      </c>
      <c r="F340" s="52">
        <f t="shared" si="107"/>
        <v>102211</v>
      </c>
      <c r="G340" s="52">
        <f t="shared" si="108"/>
        <v>50483</v>
      </c>
      <c r="H340" s="53">
        <f t="shared" si="109"/>
        <v>51728</v>
      </c>
      <c r="I340" s="53">
        <f t="shared" si="110"/>
        <v>38567</v>
      </c>
      <c r="J340" s="53">
        <f t="shared" si="111"/>
        <v>40317</v>
      </c>
      <c r="K340" s="50">
        <f t="shared" si="112"/>
        <v>11916</v>
      </c>
      <c r="L340" s="51">
        <f t="shared" si="113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hidden="1" x14ac:dyDescent="0.3">
      <c r="A341" s="31" t="s">
        <v>185</v>
      </c>
      <c r="B341" s="1" t="s">
        <v>510</v>
      </c>
      <c r="C341" s="30" t="str">
        <f t="shared" si="114"/>
        <v>LA England - King's Lynn and West Norfolk</v>
      </c>
      <c r="D341" s="51">
        <f t="shared" si="105"/>
        <v>58785</v>
      </c>
      <c r="E341" s="51">
        <f t="shared" si="106"/>
        <v>62866</v>
      </c>
      <c r="F341" s="52">
        <f t="shared" si="107"/>
        <v>151245</v>
      </c>
      <c r="G341" s="52">
        <f t="shared" si="108"/>
        <v>73884</v>
      </c>
      <c r="H341" s="53">
        <f t="shared" si="109"/>
        <v>77361</v>
      </c>
      <c r="I341" s="53">
        <f t="shared" si="110"/>
        <v>58785</v>
      </c>
      <c r="J341" s="53">
        <f t="shared" si="111"/>
        <v>62866</v>
      </c>
      <c r="K341" s="50">
        <f t="shared" si="112"/>
        <v>15099</v>
      </c>
      <c r="L341" s="51">
        <f t="shared" si="113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hidden="1" x14ac:dyDescent="0.3">
      <c r="A342" s="31" t="s">
        <v>185</v>
      </c>
      <c r="B342" s="1" t="s">
        <v>511</v>
      </c>
      <c r="C342" s="30" t="str">
        <f t="shared" si="114"/>
        <v>LA England - Kingston upon Hull, City of</v>
      </c>
      <c r="D342" s="51">
        <f t="shared" si="105"/>
        <v>100817</v>
      </c>
      <c r="E342" s="51">
        <f t="shared" si="106"/>
        <v>100724</v>
      </c>
      <c r="F342" s="52">
        <f t="shared" si="107"/>
        <v>259126</v>
      </c>
      <c r="G342" s="52">
        <f t="shared" si="108"/>
        <v>130491</v>
      </c>
      <c r="H342" s="53">
        <f t="shared" si="109"/>
        <v>128635</v>
      </c>
      <c r="I342" s="53">
        <f t="shared" si="110"/>
        <v>100817</v>
      </c>
      <c r="J342" s="53">
        <f t="shared" si="111"/>
        <v>100724</v>
      </c>
      <c r="K342" s="50">
        <f t="shared" si="112"/>
        <v>29674</v>
      </c>
      <c r="L342" s="51">
        <f t="shared" si="113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hidden="1" x14ac:dyDescent="0.3">
      <c r="A343" s="31" t="s">
        <v>185</v>
      </c>
      <c r="B343" s="1" t="s">
        <v>512</v>
      </c>
      <c r="C343" s="30" t="str">
        <f t="shared" si="114"/>
        <v>LA England - Kingston upon Thames</v>
      </c>
      <c r="D343" s="51">
        <f t="shared" si="105"/>
        <v>68743</v>
      </c>
      <c r="E343" s="51">
        <f t="shared" si="106"/>
        <v>70353</v>
      </c>
      <c r="F343" s="52">
        <f t="shared" si="107"/>
        <v>179142</v>
      </c>
      <c r="G343" s="52">
        <f t="shared" si="108"/>
        <v>88975</v>
      </c>
      <c r="H343" s="53">
        <f t="shared" si="109"/>
        <v>90167</v>
      </c>
      <c r="I343" s="53">
        <f t="shared" si="110"/>
        <v>68743</v>
      </c>
      <c r="J343" s="53">
        <f t="shared" si="111"/>
        <v>70353</v>
      </c>
      <c r="K343" s="50">
        <f t="shared" si="112"/>
        <v>20232</v>
      </c>
      <c r="L343" s="51">
        <f t="shared" si="113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hidden="1" x14ac:dyDescent="0.3">
      <c r="A344" s="31" t="s">
        <v>185</v>
      </c>
      <c r="B344" s="1" t="s">
        <v>513</v>
      </c>
      <c r="C344" s="30" t="str">
        <f t="shared" si="114"/>
        <v>LA England - Kirklees</v>
      </c>
      <c r="D344" s="51">
        <f t="shared" si="105"/>
        <v>168057</v>
      </c>
      <c r="E344" s="51">
        <f t="shared" si="106"/>
        <v>173213</v>
      </c>
      <c r="F344" s="52">
        <f t="shared" si="107"/>
        <v>441290</v>
      </c>
      <c r="G344" s="52">
        <f t="shared" si="108"/>
        <v>219158</v>
      </c>
      <c r="H344" s="53">
        <f t="shared" si="109"/>
        <v>222132</v>
      </c>
      <c r="I344" s="53">
        <f t="shared" si="110"/>
        <v>168057</v>
      </c>
      <c r="J344" s="53">
        <f t="shared" si="111"/>
        <v>173213</v>
      </c>
      <c r="K344" s="50">
        <f t="shared" si="112"/>
        <v>51101</v>
      </c>
      <c r="L344" s="51">
        <f t="shared" si="113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hidden="1" x14ac:dyDescent="0.3">
      <c r="A345" s="31" t="s">
        <v>185</v>
      </c>
      <c r="B345" s="1" t="s">
        <v>514</v>
      </c>
      <c r="C345" s="30" t="str">
        <f t="shared" si="114"/>
        <v>LA England - Knowsley</v>
      </c>
      <c r="D345" s="51">
        <f t="shared" si="105"/>
        <v>54795</v>
      </c>
      <c r="E345" s="51">
        <f t="shared" si="106"/>
        <v>63220</v>
      </c>
      <c r="F345" s="52">
        <f t="shared" si="107"/>
        <v>152452</v>
      </c>
      <c r="G345" s="52">
        <f t="shared" si="108"/>
        <v>72488</v>
      </c>
      <c r="H345" s="53">
        <f t="shared" si="109"/>
        <v>79964</v>
      </c>
      <c r="I345" s="53">
        <f t="shared" si="110"/>
        <v>54795</v>
      </c>
      <c r="J345" s="53">
        <f t="shared" si="111"/>
        <v>63220</v>
      </c>
      <c r="K345" s="50">
        <f t="shared" si="112"/>
        <v>17693</v>
      </c>
      <c r="L345" s="51">
        <f t="shared" si="113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hidden="1" x14ac:dyDescent="0.3">
      <c r="A346" s="31" t="s">
        <v>185</v>
      </c>
      <c r="B346" s="1" t="s">
        <v>515</v>
      </c>
      <c r="C346" s="30" t="str">
        <f t="shared" si="114"/>
        <v>LA England - Lambeth</v>
      </c>
      <c r="D346" s="51">
        <f t="shared" si="105"/>
        <v>130743</v>
      </c>
      <c r="E346" s="51">
        <f t="shared" si="106"/>
        <v>129431</v>
      </c>
      <c r="F346" s="52">
        <f t="shared" si="107"/>
        <v>321813</v>
      </c>
      <c r="G346" s="52">
        <f t="shared" si="108"/>
        <v>162467</v>
      </c>
      <c r="H346" s="53">
        <f t="shared" si="109"/>
        <v>159346</v>
      </c>
      <c r="I346" s="53">
        <f t="shared" si="110"/>
        <v>130743</v>
      </c>
      <c r="J346" s="53">
        <f t="shared" si="111"/>
        <v>129431</v>
      </c>
      <c r="K346" s="50">
        <f t="shared" si="112"/>
        <v>31724</v>
      </c>
      <c r="L346" s="51">
        <f t="shared" si="113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hidden="1" x14ac:dyDescent="0.3">
      <c r="A347" s="31" t="s">
        <v>185</v>
      </c>
      <c r="B347" s="1" t="s">
        <v>516</v>
      </c>
      <c r="C347" s="30" t="str">
        <f t="shared" si="114"/>
        <v>LA England - Lancaster</v>
      </c>
      <c r="D347" s="51">
        <f t="shared" si="105"/>
        <v>59194</v>
      </c>
      <c r="E347" s="51">
        <f t="shared" si="106"/>
        <v>61127</v>
      </c>
      <c r="F347" s="52">
        <f t="shared" si="107"/>
        <v>148119</v>
      </c>
      <c r="G347" s="52">
        <f t="shared" si="108"/>
        <v>73519</v>
      </c>
      <c r="H347" s="53">
        <f t="shared" si="109"/>
        <v>74600</v>
      </c>
      <c r="I347" s="53">
        <f t="shared" si="110"/>
        <v>59194</v>
      </c>
      <c r="J347" s="53">
        <f t="shared" si="111"/>
        <v>61127</v>
      </c>
      <c r="K347" s="50">
        <f t="shared" si="112"/>
        <v>14325</v>
      </c>
      <c r="L347" s="51">
        <f t="shared" si="113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hidden="1" x14ac:dyDescent="0.3">
      <c r="A348" s="31" t="s">
        <v>185</v>
      </c>
      <c r="B348" s="1" t="s">
        <v>517</v>
      </c>
      <c r="C348" s="30" t="str">
        <f t="shared" si="114"/>
        <v>LA England - Leeds</v>
      </c>
      <c r="D348" s="51">
        <f t="shared" si="105"/>
        <v>304065</v>
      </c>
      <c r="E348" s="51">
        <f t="shared" si="106"/>
        <v>324140</v>
      </c>
      <c r="F348" s="52">
        <f t="shared" si="107"/>
        <v>798786</v>
      </c>
      <c r="G348" s="52">
        <f t="shared" si="108"/>
        <v>391667</v>
      </c>
      <c r="H348" s="53">
        <f t="shared" si="109"/>
        <v>407119</v>
      </c>
      <c r="I348" s="53">
        <f t="shared" si="110"/>
        <v>304065</v>
      </c>
      <c r="J348" s="53">
        <f t="shared" si="111"/>
        <v>324140</v>
      </c>
      <c r="K348" s="50">
        <f t="shared" si="112"/>
        <v>87602</v>
      </c>
      <c r="L348" s="51">
        <f t="shared" si="113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hidden="1" x14ac:dyDescent="0.3">
      <c r="A349" s="31" t="s">
        <v>185</v>
      </c>
      <c r="B349" s="1" t="s">
        <v>518</v>
      </c>
      <c r="C349" s="30" t="str">
        <f t="shared" si="114"/>
        <v>LA England - Leicester</v>
      </c>
      <c r="D349" s="51">
        <f t="shared" si="105"/>
        <v>135163</v>
      </c>
      <c r="E349" s="51">
        <f t="shared" si="106"/>
        <v>134804</v>
      </c>
      <c r="F349" s="52">
        <f t="shared" si="107"/>
        <v>354036</v>
      </c>
      <c r="G349" s="52">
        <f t="shared" si="108"/>
        <v>178126</v>
      </c>
      <c r="H349" s="53">
        <f t="shared" si="109"/>
        <v>175910</v>
      </c>
      <c r="I349" s="53">
        <f t="shared" si="110"/>
        <v>135163</v>
      </c>
      <c r="J349" s="53">
        <f t="shared" si="111"/>
        <v>134804</v>
      </c>
      <c r="K349" s="50">
        <f t="shared" si="112"/>
        <v>42963</v>
      </c>
      <c r="L349" s="51">
        <f t="shared" si="113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hidden="1" x14ac:dyDescent="0.3">
      <c r="A350" s="31" t="s">
        <v>185</v>
      </c>
      <c r="B350" s="1" t="s">
        <v>519</v>
      </c>
      <c r="C350" s="30" t="str">
        <f t="shared" si="114"/>
        <v>LA England - Lewes</v>
      </c>
      <c r="D350" s="51">
        <f t="shared" si="105"/>
        <v>39809</v>
      </c>
      <c r="E350" s="51">
        <f t="shared" si="106"/>
        <v>43781</v>
      </c>
      <c r="F350" s="52">
        <f t="shared" si="107"/>
        <v>103525</v>
      </c>
      <c r="G350" s="52">
        <f t="shared" si="108"/>
        <v>50274</v>
      </c>
      <c r="H350" s="53">
        <f t="shared" si="109"/>
        <v>53251</v>
      </c>
      <c r="I350" s="53">
        <f t="shared" si="110"/>
        <v>39809</v>
      </c>
      <c r="J350" s="53">
        <f t="shared" si="111"/>
        <v>43781</v>
      </c>
      <c r="K350" s="50">
        <f t="shared" si="112"/>
        <v>10465</v>
      </c>
      <c r="L350" s="51">
        <f t="shared" si="113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hidden="1" x14ac:dyDescent="0.3">
      <c r="A351" s="31" t="s">
        <v>185</v>
      </c>
      <c r="B351" s="1" t="s">
        <v>520</v>
      </c>
      <c r="C351" s="30" t="str">
        <f t="shared" si="114"/>
        <v>LA England - Lewisham</v>
      </c>
      <c r="D351" s="51">
        <f t="shared" si="105"/>
        <v>116372</v>
      </c>
      <c r="E351" s="51">
        <f t="shared" si="106"/>
        <v>120661</v>
      </c>
      <c r="F351" s="52">
        <f t="shared" si="107"/>
        <v>305309</v>
      </c>
      <c r="G351" s="52">
        <f t="shared" si="108"/>
        <v>151473</v>
      </c>
      <c r="H351" s="53">
        <f t="shared" si="109"/>
        <v>153836</v>
      </c>
      <c r="I351" s="53">
        <f t="shared" si="110"/>
        <v>116372</v>
      </c>
      <c r="J351" s="53">
        <f t="shared" si="111"/>
        <v>120661</v>
      </c>
      <c r="K351" s="50">
        <f t="shared" si="112"/>
        <v>35101</v>
      </c>
      <c r="L351" s="51">
        <f t="shared" si="113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hidden="1" x14ac:dyDescent="0.3">
      <c r="A352" s="31" t="s">
        <v>185</v>
      </c>
      <c r="B352" s="1" t="s">
        <v>521</v>
      </c>
      <c r="C352" s="30" t="str">
        <f t="shared" si="114"/>
        <v>LA England - Lichfield</v>
      </c>
      <c r="D352" s="51">
        <f t="shared" si="105"/>
        <v>41642</v>
      </c>
      <c r="E352" s="51">
        <f t="shared" si="106"/>
        <v>43712</v>
      </c>
      <c r="F352" s="52">
        <f t="shared" si="107"/>
        <v>105637</v>
      </c>
      <c r="G352" s="52">
        <f t="shared" si="108"/>
        <v>52054</v>
      </c>
      <c r="H352" s="53">
        <f t="shared" si="109"/>
        <v>53583</v>
      </c>
      <c r="I352" s="53">
        <f t="shared" si="110"/>
        <v>41642</v>
      </c>
      <c r="J352" s="53">
        <f t="shared" si="111"/>
        <v>43712</v>
      </c>
      <c r="K352" s="50">
        <f t="shared" si="112"/>
        <v>10412</v>
      </c>
      <c r="L352" s="51">
        <f t="shared" si="113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hidden="1" x14ac:dyDescent="0.3">
      <c r="A353" s="31" t="s">
        <v>185</v>
      </c>
      <c r="B353" s="1" t="s">
        <v>522</v>
      </c>
      <c r="C353" s="30" t="str">
        <f t="shared" si="114"/>
        <v>LA England - Lincoln</v>
      </c>
      <c r="D353" s="51">
        <f t="shared" si="105"/>
        <v>40538</v>
      </c>
      <c r="E353" s="51">
        <f t="shared" si="106"/>
        <v>41304</v>
      </c>
      <c r="F353" s="52">
        <f t="shared" si="107"/>
        <v>100049</v>
      </c>
      <c r="G353" s="52">
        <f t="shared" si="108"/>
        <v>50031</v>
      </c>
      <c r="H353" s="53">
        <f t="shared" si="109"/>
        <v>50018</v>
      </c>
      <c r="I353" s="53">
        <f t="shared" si="110"/>
        <v>40538</v>
      </c>
      <c r="J353" s="53">
        <f t="shared" si="111"/>
        <v>41304</v>
      </c>
      <c r="K353" s="50">
        <f t="shared" si="112"/>
        <v>9493</v>
      </c>
      <c r="L353" s="51">
        <f t="shared" si="113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hidden="1" x14ac:dyDescent="0.3">
      <c r="A354" s="31" t="s">
        <v>185</v>
      </c>
      <c r="B354" s="1" t="s">
        <v>523</v>
      </c>
      <c r="C354" s="30" t="str">
        <f t="shared" si="114"/>
        <v>LA England - Liverpool</v>
      </c>
      <c r="D354" s="51">
        <f t="shared" si="105"/>
        <v>200678</v>
      </c>
      <c r="E354" s="51">
        <f t="shared" si="106"/>
        <v>203052</v>
      </c>
      <c r="F354" s="52">
        <f t="shared" si="107"/>
        <v>500474</v>
      </c>
      <c r="G354" s="52">
        <f t="shared" si="108"/>
        <v>250396</v>
      </c>
      <c r="H354" s="53">
        <f t="shared" si="109"/>
        <v>250078</v>
      </c>
      <c r="I354" s="53">
        <f t="shared" si="110"/>
        <v>200678</v>
      </c>
      <c r="J354" s="53">
        <f t="shared" si="111"/>
        <v>203052</v>
      </c>
      <c r="K354" s="50">
        <f t="shared" si="112"/>
        <v>49718</v>
      </c>
      <c r="L354" s="51">
        <f t="shared" si="113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hidden="1" x14ac:dyDescent="0.3">
      <c r="A355" s="31" t="s">
        <v>185</v>
      </c>
      <c r="B355" s="1" t="s">
        <v>524</v>
      </c>
      <c r="C355" s="30" t="str">
        <f t="shared" si="114"/>
        <v>LA England - Luton</v>
      </c>
      <c r="D355" s="51">
        <f t="shared" si="105"/>
        <v>79023</v>
      </c>
      <c r="E355" s="51">
        <f t="shared" si="106"/>
        <v>76431</v>
      </c>
      <c r="F355" s="52">
        <f t="shared" si="107"/>
        <v>213528</v>
      </c>
      <c r="G355" s="52">
        <f t="shared" si="108"/>
        <v>108914</v>
      </c>
      <c r="H355" s="53">
        <f t="shared" si="109"/>
        <v>104614</v>
      </c>
      <c r="I355" s="53">
        <f t="shared" si="110"/>
        <v>79023</v>
      </c>
      <c r="J355" s="53">
        <f t="shared" si="111"/>
        <v>76431</v>
      </c>
      <c r="K355" s="50">
        <f t="shared" si="112"/>
        <v>29891</v>
      </c>
      <c r="L355" s="51">
        <f t="shared" si="113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hidden="1" x14ac:dyDescent="0.3">
      <c r="A356" s="31" t="s">
        <v>185</v>
      </c>
      <c r="B356" s="1" t="s">
        <v>525</v>
      </c>
      <c r="C356" s="30" t="str">
        <f t="shared" si="114"/>
        <v>LA England - Maidstone</v>
      </c>
      <c r="D356" s="51">
        <f t="shared" si="105"/>
        <v>65259</v>
      </c>
      <c r="E356" s="51">
        <f t="shared" si="106"/>
        <v>69221</v>
      </c>
      <c r="F356" s="52">
        <f t="shared" si="107"/>
        <v>173132</v>
      </c>
      <c r="G356" s="52">
        <f t="shared" si="108"/>
        <v>85254</v>
      </c>
      <c r="H356" s="53">
        <f t="shared" si="109"/>
        <v>87878</v>
      </c>
      <c r="I356" s="53">
        <f t="shared" si="110"/>
        <v>65259</v>
      </c>
      <c r="J356" s="53">
        <f t="shared" si="111"/>
        <v>69221</v>
      </c>
      <c r="K356" s="50">
        <f t="shared" si="112"/>
        <v>19995</v>
      </c>
      <c r="L356" s="51">
        <f t="shared" si="113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hidden="1" x14ac:dyDescent="0.3">
      <c r="A357" s="31" t="s">
        <v>185</v>
      </c>
      <c r="B357" s="1" t="s">
        <v>526</v>
      </c>
      <c r="C357" s="30" t="str">
        <f t="shared" si="114"/>
        <v>LA England - Maldon</v>
      </c>
      <c r="D357" s="51">
        <f t="shared" si="105"/>
        <v>25886</v>
      </c>
      <c r="E357" s="51">
        <f t="shared" si="106"/>
        <v>27425</v>
      </c>
      <c r="F357" s="52">
        <f t="shared" si="107"/>
        <v>65401</v>
      </c>
      <c r="G357" s="52">
        <f t="shared" si="108"/>
        <v>32095</v>
      </c>
      <c r="H357" s="53">
        <f t="shared" si="109"/>
        <v>33306</v>
      </c>
      <c r="I357" s="53">
        <f t="shared" si="110"/>
        <v>25886</v>
      </c>
      <c r="J357" s="53">
        <f t="shared" si="111"/>
        <v>27425</v>
      </c>
      <c r="K357" s="50">
        <f t="shared" si="112"/>
        <v>6209</v>
      </c>
      <c r="L357" s="51">
        <f t="shared" si="113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hidden="1" x14ac:dyDescent="0.3">
      <c r="A358" s="31" t="s">
        <v>185</v>
      </c>
      <c r="B358" s="1" t="s">
        <v>527</v>
      </c>
      <c r="C358" s="30" t="str">
        <f t="shared" si="114"/>
        <v>LA England - Malvern Hills</v>
      </c>
      <c r="D358" s="51">
        <f t="shared" si="105"/>
        <v>31414</v>
      </c>
      <c r="E358" s="51">
        <f t="shared" si="106"/>
        <v>33592</v>
      </c>
      <c r="F358" s="52">
        <f t="shared" si="107"/>
        <v>79445</v>
      </c>
      <c r="G358" s="52">
        <f t="shared" si="108"/>
        <v>38747</v>
      </c>
      <c r="H358" s="53">
        <f t="shared" si="109"/>
        <v>40698</v>
      </c>
      <c r="I358" s="53">
        <f t="shared" si="110"/>
        <v>31414</v>
      </c>
      <c r="J358" s="53">
        <f t="shared" si="111"/>
        <v>33592</v>
      </c>
      <c r="K358" s="50">
        <f t="shared" si="112"/>
        <v>7333</v>
      </c>
      <c r="L358" s="51">
        <f t="shared" si="113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hidden="1" x14ac:dyDescent="0.3">
      <c r="A359" s="31" t="s">
        <v>185</v>
      </c>
      <c r="B359" s="1" t="s">
        <v>528</v>
      </c>
      <c r="C359" s="30" t="str">
        <f t="shared" si="114"/>
        <v>LA England - Manchester</v>
      </c>
      <c r="D359" s="51">
        <f t="shared" si="105"/>
        <v>219579</v>
      </c>
      <c r="E359" s="51">
        <f t="shared" si="106"/>
        <v>212290</v>
      </c>
      <c r="F359" s="52">
        <f t="shared" si="107"/>
        <v>555741</v>
      </c>
      <c r="G359" s="52">
        <f t="shared" si="108"/>
        <v>282806</v>
      </c>
      <c r="H359" s="53">
        <f t="shared" si="109"/>
        <v>272935</v>
      </c>
      <c r="I359" s="53">
        <f t="shared" si="110"/>
        <v>219579</v>
      </c>
      <c r="J359" s="53">
        <f t="shared" si="111"/>
        <v>212290</v>
      </c>
      <c r="K359" s="50">
        <f t="shared" si="112"/>
        <v>63227</v>
      </c>
      <c r="L359" s="51">
        <f t="shared" si="113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hidden="1" x14ac:dyDescent="0.3">
      <c r="A360" s="31" t="s">
        <v>185</v>
      </c>
      <c r="B360" s="1" t="s">
        <v>529</v>
      </c>
      <c r="C360" s="30" t="str">
        <f t="shared" si="114"/>
        <v>LA England - Mansfield</v>
      </c>
      <c r="D360" s="51">
        <f t="shared" si="105"/>
        <v>42268</v>
      </c>
      <c r="E360" s="51">
        <f t="shared" si="106"/>
        <v>44159</v>
      </c>
      <c r="F360" s="52">
        <f t="shared" si="107"/>
        <v>109351</v>
      </c>
      <c r="G360" s="52">
        <f t="shared" si="108"/>
        <v>53867</v>
      </c>
      <c r="H360" s="53">
        <f t="shared" si="109"/>
        <v>55484</v>
      </c>
      <c r="I360" s="53">
        <f t="shared" si="110"/>
        <v>42268</v>
      </c>
      <c r="J360" s="53">
        <f t="shared" si="111"/>
        <v>44159</v>
      </c>
      <c r="K360" s="50">
        <f t="shared" si="112"/>
        <v>11599</v>
      </c>
      <c r="L360" s="51">
        <f t="shared" si="113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hidden="1" x14ac:dyDescent="0.3">
      <c r="A361" s="31" t="s">
        <v>185</v>
      </c>
      <c r="B361" s="1" t="s">
        <v>530</v>
      </c>
      <c r="C361" s="30" t="str">
        <f t="shared" si="114"/>
        <v>LA England - Medway</v>
      </c>
      <c r="D361" s="51">
        <f t="shared" si="105"/>
        <v>104713</v>
      </c>
      <c r="E361" s="51">
        <f t="shared" si="106"/>
        <v>108988</v>
      </c>
      <c r="F361" s="52">
        <f t="shared" si="107"/>
        <v>279142</v>
      </c>
      <c r="G361" s="52">
        <f t="shared" si="108"/>
        <v>138256</v>
      </c>
      <c r="H361" s="53">
        <f t="shared" si="109"/>
        <v>140886</v>
      </c>
      <c r="I361" s="53">
        <f t="shared" si="110"/>
        <v>104713</v>
      </c>
      <c r="J361" s="53">
        <f t="shared" si="111"/>
        <v>108988</v>
      </c>
      <c r="K361" s="50">
        <f t="shared" si="112"/>
        <v>33543</v>
      </c>
      <c r="L361" s="51">
        <f t="shared" si="113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hidden="1" x14ac:dyDescent="0.3">
      <c r="A362" s="31" t="s">
        <v>185</v>
      </c>
      <c r="B362" s="1" t="s">
        <v>531</v>
      </c>
      <c r="C362" s="30" t="str">
        <f t="shared" si="114"/>
        <v>LA England - Melton</v>
      </c>
      <c r="D362" s="51">
        <f t="shared" si="105"/>
        <v>19967</v>
      </c>
      <c r="E362" s="51">
        <f t="shared" si="106"/>
        <v>21380</v>
      </c>
      <c r="F362" s="52">
        <f t="shared" si="107"/>
        <v>51394</v>
      </c>
      <c r="G362" s="52">
        <f t="shared" si="108"/>
        <v>25078</v>
      </c>
      <c r="H362" s="53">
        <f t="shared" si="109"/>
        <v>26316</v>
      </c>
      <c r="I362" s="53">
        <f t="shared" si="110"/>
        <v>19967</v>
      </c>
      <c r="J362" s="53">
        <f t="shared" si="111"/>
        <v>21380</v>
      </c>
      <c r="K362" s="50">
        <f t="shared" si="112"/>
        <v>5111</v>
      </c>
      <c r="L362" s="51">
        <f t="shared" si="113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hidden="1" x14ac:dyDescent="0.3">
      <c r="A363" s="31" t="s">
        <v>185</v>
      </c>
      <c r="B363" s="1" t="s">
        <v>532</v>
      </c>
      <c r="C363" s="30" t="str">
        <f t="shared" si="114"/>
        <v>LA England - Mendip</v>
      </c>
      <c r="D363" s="51">
        <f t="shared" si="105"/>
        <v>44287</v>
      </c>
      <c r="E363" s="51">
        <f t="shared" si="106"/>
        <v>48210</v>
      </c>
      <c r="F363" s="52">
        <f t="shared" si="107"/>
        <v>116288</v>
      </c>
      <c r="G363" s="52">
        <f t="shared" si="108"/>
        <v>56474</v>
      </c>
      <c r="H363" s="53">
        <f t="shared" si="109"/>
        <v>59814</v>
      </c>
      <c r="I363" s="53">
        <f t="shared" si="110"/>
        <v>44287</v>
      </c>
      <c r="J363" s="53">
        <f t="shared" si="111"/>
        <v>48210</v>
      </c>
      <c r="K363" s="50">
        <f t="shared" si="112"/>
        <v>12187</v>
      </c>
      <c r="L363" s="51">
        <f t="shared" si="113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hidden="1" x14ac:dyDescent="0.3">
      <c r="A364" s="31" t="s">
        <v>185</v>
      </c>
      <c r="B364" s="1" t="s">
        <v>533</v>
      </c>
      <c r="C364" s="30" t="str">
        <f t="shared" si="114"/>
        <v>LA England - Merton</v>
      </c>
      <c r="D364" s="51">
        <f t="shared" si="105"/>
        <v>77366</v>
      </c>
      <c r="E364" s="51">
        <f t="shared" si="106"/>
        <v>81347</v>
      </c>
      <c r="F364" s="52">
        <f t="shared" si="107"/>
        <v>206453</v>
      </c>
      <c r="G364" s="52">
        <f t="shared" si="108"/>
        <v>101960</v>
      </c>
      <c r="H364" s="53">
        <f t="shared" si="109"/>
        <v>104493</v>
      </c>
      <c r="I364" s="53">
        <f t="shared" si="110"/>
        <v>77366</v>
      </c>
      <c r="J364" s="53">
        <f t="shared" si="111"/>
        <v>81347</v>
      </c>
      <c r="K364" s="50">
        <f t="shared" si="112"/>
        <v>24594</v>
      </c>
      <c r="L364" s="51">
        <f t="shared" si="113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hidden="1" x14ac:dyDescent="0.3">
      <c r="A365" s="31" t="s">
        <v>185</v>
      </c>
      <c r="B365" s="1" t="s">
        <v>534</v>
      </c>
      <c r="C365" s="30" t="str">
        <f t="shared" si="114"/>
        <v>LA England - Mid Devon</v>
      </c>
      <c r="D365" s="51">
        <f t="shared" si="105"/>
        <v>31715</v>
      </c>
      <c r="E365" s="51">
        <f t="shared" si="106"/>
        <v>34363</v>
      </c>
      <c r="F365" s="52">
        <f t="shared" si="107"/>
        <v>83290</v>
      </c>
      <c r="G365" s="52">
        <f t="shared" si="108"/>
        <v>40607</v>
      </c>
      <c r="H365" s="53">
        <f t="shared" si="109"/>
        <v>42683</v>
      </c>
      <c r="I365" s="53">
        <f t="shared" si="110"/>
        <v>31715</v>
      </c>
      <c r="J365" s="53">
        <f t="shared" si="111"/>
        <v>34363</v>
      </c>
      <c r="K365" s="50">
        <f t="shared" si="112"/>
        <v>8892</v>
      </c>
      <c r="L365" s="51">
        <f t="shared" si="113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hidden="1" x14ac:dyDescent="0.3">
      <c r="A366" s="31" t="s">
        <v>185</v>
      </c>
      <c r="B366" s="1" t="s">
        <v>535</v>
      </c>
      <c r="C366" s="30" t="str">
        <f t="shared" si="114"/>
        <v>LA England - Mid Suffolk</v>
      </c>
      <c r="D366" s="51">
        <f t="shared" si="105"/>
        <v>41785</v>
      </c>
      <c r="E366" s="51">
        <f t="shared" si="106"/>
        <v>43418</v>
      </c>
      <c r="F366" s="52">
        <f t="shared" si="107"/>
        <v>104857</v>
      </c>
      <c r="G366" s="52">
        <f t="shared" si="108"/>
        <v>51782</v>
      </c>
      <c r="H366" s="53">
        <f t="shared" si="109"/>
        <v>53075</v>
      </c>
      <c r="I366" s="53">
        <f t="shared" si="110"/>
        <v>41785</v>
      </c>
      <c r="J366" s="53">
        <f t="shared" si="111"/>
        <v>43418</v>
      </c>
      <c r="K366" s="50">
        <f t="shared" si="112"/>
        <v>9997</v>
      </c>
      <c r="L366" s="51">
        <f t="shared" si="113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hidden="1" x14ac:dyDescent="0.3">
      <c r="A367" s="31" t="s">
        <v>185</v>
      </c>
      <c r="B367" s="1" t="s">
        <v>536</v>
      </c>
      <c r="C367" s="30" t="str">
        <f t="shared" si="114"/>
        <v>LA England - Mid Sussex</v>
      </c>
      <c r="D367" s="51">
        <f t="shared" si="105"/>
        <v>57033</v>
      </c>
      <c r="E367" s="51">
        <f t="shared" si="106"/>
        <v>61635</v>
      </c>
      <c r="F367" s="52">
        <f t="shared" si="107"/>
        <v>152142</v>
      </c>
      <c r="G367" s="52">
        <f t="shared" si="108"/>
        <v>74153</v>
      </c>
      <c r="H367" s="53">
        <f t="shared" si="109"/>
        <v>77989</v>
      </c>
      <c r="I367" s="53">
        <f t="shared" si="110"/>
        <v>57033</v>
      </c>
      <c r="J367" s="53">
        <f t="shared" si="111"/>
        <v>61635</v>
      </c>
      <c r="K367" s="50">
        <f t="shared" si="112"/>
        <v>17120</v>
      </c>
      <c r="L367" s="51">
        <f t="shared" si="113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hidden="1" x14ac:dyDescent="0.3">
      <c r="A368" s="31" t="s">
        <v>185</v>
      </c>
      <c r="B368" s="1" t="s">
        <v>537</v>
      </c>
      <c r="C368" s="30" t="str">
        <f t="shared" si="114"/>
        <v>LA England - Middlesbrough</v>
      </c>
      <c r="D368" s="51">
        <f t="shared" si="105"/>
        <v>52988</v>
      </c>
      <c r="E368" s="51">
        <f t="shared" si="106"/>
        <v>55168</v>
      </c>
      <c r="F368" s="52">
        <f t="shared" si="107"/>
        <v>141285</v>
      </c>
      <c r="G368" s="52">
        <f t="shared" si="108"/>
        <v>69928</v>
      </c>
      <c r="H368" s="53">
        <f t="shared" si="109"/>
        <v>71357</v>
      </c>
      <c r="I368" s="53">
        <f t="shared" si="110"/>
        <v>52988</v>
      </c>
      <c r="J368" s="53">
        <f t="shared" si="111"/>
        <v>55168</v>
      </c>
      <c r="K368" s="50">
        <f t="shared" si="112"/>
        <v>16940</v>
      </c>
      <c r="L368" s="51">
        <f t="shared" si="113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hidden="1" x14ac:dyDescent="0.3">
      <c r="A369" s="31" t="s">
        <v>185</v>
      </c>
      <c r="B369" s="1" t="s">
        <v>538</v>
      </c>
      <c r="C369" s="30" t="str">
        <f t="shared" si="114"/>
        <v>LA England - Milton Keynes</v>
      </c>
      <c r="D369" s="51">
        <f t="shared" si="105"/>
        <v>98205</v>
      </c>
      <c r="E369" s="51">
        <f t="shared" si="106"/>
        <v>102690</v>
      </c>
      <c r="F369" s="52">
        <f t="shared" si="107"/>
        <v>270203</v>
      </c>
      <c r="G369" s="52">
        <f t="shared" si="108"/>
        <v>133555</v>
      </c>
      <c r="H369" s="53">
        <f t="shared" si="109"/>
        <v>136648</v>
      </c>
      <c r="I369" s="53">
        <f t="shared" si="110"/>
        <v>98205</v>
      </c>
      <c r="J369" s="53">
        <f t="shared" si="111"/>
        <v>102690</v>
      </c>
      <c r="K369" s="50">
        <f t="shared" si="112"/>
        <v>35350</v>
      </c>
      <c r="L369" s="51">
        <f t="shared" si="113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hidden="1" x14ac:dyDescent="0.3">
      <c r="A370" s="31" t="s">
        <v>185</v>
      </c>
      <c r="B370" s="1" t="s">
        <v>539</v>
      </c>
      <c r="C370" s="30" t="str">
        <f t="shared" si="114"/>
        <v>LA England - Mole Valley</v>
      </c>
      <c r="D370" s="51">
        <f t="shared" si="105"/>
        <v>33904</v>
      </c>
      <c r="E370" s="51">
        <f t="shared" si="106"/>
        <v>36155</v>
      </c>
      <c r="F370" s="52">
        <f t="shared" si="107"/>
        <v>87547</v>
      </c>
      <c r="G370" s="52">
        <f t="shared" si="108"/>
        <v>42796</v>
      </c>
      <c r="H370" s="53">
        <f t="shared" si="109"/>
        <v>44751</v>
      </c>
      <c r="I370" s="53">
        <f t="shared" si="110"/>
        <v>33904</v>
      </c>
      <c r="J370" s="53">
        <f t="shared" si="111"/>
        <v>36155</v>
      </c>
      <c r="K370" s="50">
        <f t="shared" si="112"/>
        <v>8892</v>
      </c>
      <c r="L370" s="51">
        <f t="shared" si="113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hidden="1" x14ac:dyDescent="0.3">
      <c r="A371" s="31" t="s">
        <v>185</v>
      </c>
      <c r="B371" s="1" t="s">
        <v>540</v>
      </c>
      <c r="C371" s="30" t="str">
        <f t="shared" si="114"/>
        <v>LA England - New Forest</v>
      </c>
      <c r="D371" s="51">
        <f t="shared" si="105"/>
        <v>70316</v>
      </c>
      <c r="E371" s="51">
        <f t="shared" si="106"/>
        <v>77619</v>
      </c>
      <c r="F371" s="52">
        <f t="shared" si="107"/>
        <v>179649</v>
      </c>
      <c r="G371" s="52">
        <f t="shared" si="108"/>
        <v>86512</v>
      </c>
      <c r="H371" s="53">
        <f t="shared" si="109"/>
        <v>93137</v>
      </c>
      <c r="I371" s="53">
        <f t="shared" si="110"/>
        <v>70316</v>
      </c>
      <c r="J371" s="53">
        <f t="shared" si="111"/>
        <v>77619</v>
      </c>
      <c r="K371" s="50">
        <f t="shared" si="112"/>
        <v>16196</v>
      </c>
      <c r="L371" s="51">
        <f t="shared" si="113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hidden="1" x14ac:dyDescent="0.3">
      <c r="A372" s="31" t="s">
        <v>185</v>
      </c>
      <c r="B372" s="1" t="s">
        <v>541</v>
      </c>
      <c r="C372" s="30" t="str">
        <f t="shared" si="114"/>
        <v>LA England - Newark and Sherwood</v>
      </c>
      <c r="D372" s="51">
        <f t="shared" si="105"/>
        <v>48037</v>
      </c>
      <c r="E372" s="51">
        <f t="shared" si="106"/>
        <v>50479</v>
      </c>
      <c r="F372" s="52">
        <f t="shared" si="107"/>
        <v>123127</v>
      </c>
      <c r="G372" s="52">
        <f t="shared" si="108"/>
        <v>60570</v>
      </c>
      <c r="H372" s="53">
        <f t="shared" si="109"/>
        <v>62557</v>
      </c>
      <c r="I372" s="53">
        <f t="shared" si="110"/>
        <v>48037</v>
      </c>
      <c r="J372" s="53">
        <f t="shared" si="111"/>
        <v>50479</v>
      </c>
      <c r="K372" s="50">
        <f t="shared" si="112"/>
        <v>12533</v>
      </c>
      <c r="L372" s="51">
        <f t="shared" si="113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hidden="1" x14ac:dyDescent="0.3">
      <c r="A373" s="31" t="s">
        <v>185</v>
      </c>
      <c r="B373" s="1" t="s">
        <v>542</v>
      </c>
      <c r="C373" s="30" t="str">
        <f t="shared" si="114"/>
        <v>LA England - Newcastle upon Tyne</v>
      </c>
      <c r="D373" s="51">
        <f t="shared" si="105"/>
        <v>125184</v>
      </c>
      <c r="E373" s="51">
        <f t="shared" si="106"/>
        <v>122718</v>
      </c>
      <c r="F373" s="52">
        <f t="shared" si="107"/>
        <v>306824</v>
      </c>
      <c r="G373" s="52">
        <f t="shared" si="108"/>
        <v>155520</v>
      </c>
      <c r="H373" s="53">
        <f t="shared" si="109"/>
        <v>151304</v>
      </c>
      <c r="I373" s="53">
        <f t="shared" si="110"/>
        <v>125184</v>
      </c>
      <c r="J373" s="53">
        <f t="shared" si="111"/>
        <v>122718</v>
      </c>
      <c r="K373" s="50">
        <f t="shared" si="112"/>
        <v>30336</v>
      </c>
      <c r="L373" s="51">
        <f t="shared" si="113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hidden="1" x14ac:dyDescent="0.3">
      <c r="A374" s="31" t="s">
        <v>185</v>
      </c>
      <c r="B374" s="1" t="s">
        <v>543</v>
      </c>
      <c r="C374" s="30" t="str">
        <f t="shared" si="114"/>
        <v>LA England - Newcastle-under-Lyme</v>
      </c>
      <c r="D374" s="51">
        <f t="shared" si="105"/>
        <v>52295</v>
      </c>
      <c r="E374" s="51">
        <f t="shared" si="106"/>
        <v>53791</v>
      </c>
      <c r="F374" s="52">
        <f t="shared" si="107"/>
        <v>129610</v>
      </c>
      <c r="G374" s="52">
        <f t="shared" si="108"/>
        <v>64428</v>
      </c>
      <c r="H374" s="53">
        <f t="shared" si="109"/>
        <v>65182</v>
      </c>
      <c r="I374" s="53">
        <f t="shared" si="110"/>
        <v>52295</v>
      </c>
      <c r="J374" s="53">
        <f t="shared" si="111"/>
        <v>53791</v>
      </c>
      <c r="K374" s="50">
        <f t="shared" si="112"/>
        <v>12133</v>
      </c>
      <c r="L374" s="51">
        <f t="shared" si="113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hidden="1" x14ac:dyDescent="0.3">
      <c r="A375" s="31" t="s">
        <v>185</v>
      </c>
      <c r="B375" s="1" t="s">
        <v>544</v>
      </c>
      <c r="C375" s="30" t="str">
        <f t="shared" si="114"/>
        <v>LA England - Newham</v>
      </c>
      <c r="D375" s="51">
        <f t="shared" si="105"/>
        <v>144959</v>
      </c>
      <c r="E375" s="51">
        <f t="shared" si="106"/>
        <v>123793</v>
      </c>
      <c r="F375" s="52">
        <f t="shared" si="107"/>
        <v>355266</v>
      </c>
      <c r="G375" s="52">
        <f t="shared" si="108"/>
        <v>189139</v>
      </c>
      <c r="H375" s="53">
        <f t="shared" si="109"/>
        <v>166127</v>
      </c>
      <c r="I375" s="53">
        <f t="shared" si="110"/>
        <v>144959</v>
      </c>
      <c r="J375" s="53">
        <f t="shared" si="111"/>
        <v>123793</v>
      </c>
      <c r="K375" s="50">
        <f t="shared" si="112"/>
        <v>44180</v>
      </c>
      <c r="L375" s="51">
        <f t="shared" si="113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hidden="1" x14ac:dyDescent="0.3">
      <c r="A376" s="31" t="s">
        <v>185</v>
      </c>
      <c r="B376" s="1" t="s">
        <v>545</v>
      </c>
      <c r="C376" s="30" t="str">
        <f t="shared" si="114"/>
        <v>LA England - North Devon</v>
      </c>
      <c r="D376" s="51">
        <f t="shared" si="105"/>
        <v>38458</v>
      </c>
      <c r="E376" s="51">
        <f t="shared" si="106"/>
        <v>40760</v>
      </c>
      <c r="F376" s="52">
        <f t="shared" si="107"/>
        <v>98170</v>
      </c>
      <c r="G376" s="52">
        <f t="shared" si="108"/>
        <v>48184</v>
      </c>
      <c r="H376" s="53">
        <f t="shared" si="109"/>
        <v>49986</v>
      </c>
      <c r="I376" s="53">
        <f t="shared" si="110"/>
        <v>38458</v>
      </c>
      <c r="J376" s="53">
        <f t="shared" si="111"/>
        <v>40760</v>
      </c>
      <c r="K376" s="50">
        <f t="shared" si="112"/>
        <v>9726</v>
      </c>
      <c r="L376" s="51">
        <f t="shared" si="113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hidden="1" x14ac:dyDescent="0.3">
      <c r="A377" s="31" t="s">
        <v>185</v>
      </c>
      <c r="B377" s="1" t="s">
        <v>546</v>
      </c>
      <c r="C377" s="30" t="str">
        <f t="shared" si="114"/>
        <v>LA England - North East Derbyshire</v>
      </c>
      <c r="D377" s="51">
        <f t="shared" si="105"/>
        <v>40401</v>
      </c>
      <c r="E377" s="51">
        <f t="shared" si="106"/>
        <v>43089</v>
      </c>
      <c r="F377" s="52">
        <f t="shared" si="107"/>
        <v>102216</v>
      </c>
      <c r="G377" s="52">
        <f t="shared" si="108"/>
        <v>49914</v>
      </c>
      <c r="H377" s="53">
        <f t="shared" si="109"/>
        <v>52302</v>
      </c>
      <c r="I377" s="53">
        <f t="shared" si="110"/>
        <v>40401</v>
      </c>
      <c r="J377" s="53">
        <f t="shared" si="111"/>
        <v>43089</v>
      </c>
      <c r="K377" s="50">
        <f t="shared" si="112"/>
        <v>9513</v>
      </c>
      <c r="L377" s="51">
        <f t="shared" si="113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hidden="1" x14ac:dyDescent="0.3">
      <c r="A378" s="31" t="s">
        <v>185</v>
      </c>
      <c r="B378" s="1" t="s">
        <v>547</v>
      </c>
      <c r="C378" s="30" t="str">
        <f t="shared" si="114"/>
        <v>LA England - North East Lincolnshire</v>
      </c>
      <c r="D378" s="51">
        <f t="shared" si="105"/>
        <v>60580</v>
      </c>
      <c r="E378" s="51">
        <f t="shared" si="106"/>
        <v>64324</v>
      </c>
      <c r="F378" s="52">
        <f t="shared" si="107"/>
        <v>159364</v>
      </c>
      <c r="G378" s="52">
        <f t="shared" si="108"/>
        <v>78063</v>
      </c>
      <c r="H378" s="53">
        <f t="shared" si="109"/>
        <v>81301</v>
      </c>
      <c r="I378" s="53">
        <f t="shared" si="110"/>
        <v>60580</v>
      </c>
      <c r="J378" s="53">
        <f t="shared" si="111"/>
        <v>64324</v>
      </c>
      <c r="K378" s="50">
        <f t="shared" si="112"/>
        <v>17483</v>
      </c>
      <c r="L378" s="51">
        <f t="shared" si="113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hidden="1" x14ac:dyDescent="0.3">
      <c r="A379" s="31" t="s">
        <v>185</v>
      </c>
      <c r="B379" s="1" t="s">
        <v>548</v>
      </c>
      <c r="C379" s="30" t="str">
        <f t="shared" si="114"/>
        <v>LA England - North Hertfordshire</v>
      </c>
      <c r="D379" s="51">
        <f t="shared" si="105"/>
        <v>50502</v>
      </c>
      <c r="E379" s="51">
        <f t="shared" si="106"/>
        <v>53826</v>
      </c>
      <c r="F379" s="52">
        <f t="shared" si="107"/>
        <v>133463</v>
      </c>
      <c r="G379" s="52">
        <f t="shared" si="108"/>
        <v>65392</v>
      </c>
      <c r="H379" s="53">
        <f t="shared" si="109"/>
        <v>68071</v>
      </c>
      <c r="I379" s="53">
        <f t="shared" si="110"/>
        <v>50502</v>
      </c>
      <c r="J379" s="53">
        <f t="shared" si="111"/>
        <v>53826</v>
      </c>
      <c r="K379" s="50">
        <f t="shared" si="112"/>
        <v>14890</v>
      </c>
      <c r="L379" s="51">
        <f t="shared" si="113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hidden="1" x14ac:dyDescent="0.3">
      <c r="A380" s="31" t="s">
        <v>185</v>
      </c>
      <c r="B380" s="1" t="s">
        <v>549</v>
      </c>
      <c r="C380" s="30" t="str">
        <f t="shared" si="114"/>
        <v>LA England - North Kesteven</v>
      </c>
      <c r="D380" s="51">
        <f t="shared" si="105"/>
        <v>46093</v>
      </c>
      <c r="E380" s="51">
        <f t="shared" si="106"/>
        <v>49040</v>
      </c>
      <c r="F380" s="52">
        <f t="shared" si="107"/>
        <v>118149</v>
      </c>
      <c r="G380" s="52">
        <f t="shared" si="108"/>
        <v>57612</v>
      </c>
      <c r="H380" s="53">
        <f t="shared" si="109"/>
        <v>60537</v>
      </c>
      <c r="I380" s="53">
        <f t="shared" si="110"/>
        <v>46093</v>
      </c>
      <c r="J380" s="53">
        <f t="shared" si="111"/>
        <v>49040</v>
      </c>
      <c r="K380" s="50">
        <f t="shared" si="112"/>
        <v>11519</v>
      </c>
      <c r="L380" s="51">
        <f t="shared" si="113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hidden="1" x14ac:dyDescent="0.3">
      <c r="A381" s="31" t="s">
        <v>185</v>
      </c>
      <c r="B381" s="1" t="s">
        <v>550</v>
      </c>
      <c r="C381" s="30" t="str">
        <f t="shared" si="114"/>
        <v>LA England - North Lincolnshire</v>
      </c>
      <c r="D381" s="51">
        <f t="shared" si="105"/>
        <v>67256</v>
      </c>
      <c r="E381" s="51">
        <f t="shared" si="106"/>
        <v>69815</v>
      </c>
      <c r="F381" s="52">
        <f t="shared" si="107"/>
        <v>172748</v>
      </c>
      <c r="G381" s="52">
        <f t="shared" si="108"/>
        <v>85356</v>
      </c>
      <c r="H381" s="53">
        <f t="shared" si="109"/>
        <v>87392</v>
      </c>
      <c r="I381" s="53">
        <f t="shared" si="110"/>
        <v>67256</v>
      </c>
      <c r="J381" s="53">
        <f t="shared" si="111"/>
        <v>69815</v>
      </c>
      <c r="K381" s="50">
        <f t="shared" si="112"/>
        <v>18100</v>
      </c>
      <c r="L381" s="51">
        <f t="shared" si="113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hidden="1" x14ac:dyDescent="0.3">
      <c r="A382" s="31" t="s">
        <v>185</v>
      </c>
      <c r="B382" s="1" t="s">
        <v>551</v>
      </c>
      <c r="C382" s="30" t="str">
        <f t="shared" si="114"/>
        <v>LA England - North Norfolk</v>
      </c>
      <c r="D382" s="51">
        <f t="shared" si="105"/>
        <v>42817</v>
      </c>
      <c r="E382" s="51">
        <f t="shared" si="106"/>
        <v>46183</v>
      </c>
      <c r="F382" s="52">
        <f t="shared" si="107"/>
        <v>105167</v>
      </c>
      <c r="G382" s="52">
        <f t="shared" si="108"/>
        <v>51226</v>
      </c>
      <c r="H382" s="53">
        <f t="shared" si="109"/>
        <v>53941</v>
      </c>
      <c r="I382" s="53">
        <f t="shared" si="110"/>
        <v>42817</v>
      </c>
      <c r="J382" s="53">
        <f t="shared" si="111"/>
        <v>46183</v>
      </c>
      <c r="K382" s="50">
        <f t="shared" si="112"/>
        <v>8409</v>
      </c>
      <c r="L382" s="51">
        <f t="shared" si="113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hidden="1" x14ac:dyDescent="0.3">
      <c r="A383" s="31" t="s">
        <v>185</v>
      </c>
      <c r="B383" s="1" t="s">
        <v>552</v>
      </c>
      <c r="C383" s="30" t="str">
        <f t="shared" si="114"/>
        <v>LA England - North Somerset</v>
      </c>
      <c r="D383" s="51">
        <f t="shared" si="105"/>
        <v>82356</v>
      </c>
      <c r="E383" s="51">
        <f t="shared" si="106"/>
        <v>89398</v>
      </c>
      <c r="F383" s="52">
        <f t="shared" si="107"/>
        <v>215574</v>
      </c>
      <c r="G383" s="52">
        <f t="shared" si="108"/>
        <v>104953</v>
      </c>
      <c r="H383" s="53">
        <f t="shared" si="109"/>
        <v>110621</v>
      </c>
      <c r="I383" s="53">
        <f t="shared" si="110"/>
        <v>82356</v>
      </c>
      <c r="J383" s="53">
        <f t="shared" si="111"/>
        <v>89398</v>
      </c>
      <c r="K383" s="50">
        <f t="shared" si="112"/>
        <v>22597</v>
      </c>
      <c r="L383" s="51">
        <f t="shared" si="113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hidden="1" x14ac:dyDescent="0.3">
      <c r="A384" s="31" t="s">
        <v>185</v>
      </c>
      <c r="B384" s="1" t="s">
        <v>553</v>
      </c>
      <c r="C384" s="30" t="str">
        <f t="shared" si="114"/>
        <v>LA England - North Tyneside</v>
      </c>
      <c r="D384" s="51">
        <f t="shared" si="105"/>
        <v>79343</v>
      </c>
      <c r="E384" s="51">
        <f t="shared" si="106"/>
        <v>87511</v>
      </c>
      <c r="F384" s="52">
        <f t="shared" si="107"/>
        <v>208871</v>
      </c>
      <c r="G384" s="52">
        <f t="shared" si="108"/>
        <v>101089</v>
      </c>
      <c r="H384" s="53">
        <f t="shared" si="109"/>
        <v>107782</v>
      </c>
      <c r="I384" s="53">
        <f t="shared" si="110"/>
        <v>79343</v>
      </c>
      <c r="J384" s="53">
        <f t="shared" si="111"/>
        <v>87511</v>
      </c>
      <c r="K384" s="50">
        <f t="shared" si="112"/>
        <v>21746</v>
      </c>
      <c r="L384" s="51">
        <f t="shared" si="113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hidden="1" x14ac:dyDescent="0.3">
      <c r="A385" s="31" t="s">
        <v>185</v>
      </c>
      <c r="B385" s="1" t="s">
        <v>554</v>
      </c>
      <c r="C385" s="30" t="str">
        <f t="shared" si="114"/>
        <v>LA England - North Warwickshire</v>
      </c>
      <c r="D385" s="51">
        <f t="shared" si="105"/>
        <v>25770</v>
      </c>
      <c r="E385" s="51">
        <f t="shared" si="106"/>
        <v>26873</v>
      </c>
      <c r="F385" s="52">
        <f t="shared" si="107"/>
        <v>65452</v>
      </c>
      <c r="G385" s="52">
        <f t="shared" si="108"/>
        <v>32304</v>
      </c>
      <c r="H385" s="53">
        <f t="shared" si="109"/>
        <v>33148</v>
      </c>
      <c r="I385" s="53">
        <f t="shared" si="110"/>
        <v>25770</v>
      </c>
      <c r="J385" s="53">
        <f t="shared" si="111"/>
        <v>26873</v>
      </c>
      <c r="K385" s="50">
        <f t="shared" si="112"/>
        <v>6534</v>
      </c>
      <c r="L385" s="51">
        <f t="shared" si="113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hidden="1" x14ac:dyDescent="0.3">
      <c r="A386" s="31" t="s">
        <v>185</v>
      </c>
      <c r="B386" s="1" t="s">
        <v>555</v>
      </c>
      <c r="C386" s="30" t="str">
        <f t="shared" si="114"/>
        <v>LA England - North West Leicestershire</v>
      </c>
      <c r="D386" s="51">
        <f t="shared" si="105"/>
        <v>40681</v>
      </c>
      <c r="E386" s="51">
        <f t="shared" si="106"/>
        <v>42704</v>
      </c>
      <c r="F386" s="52">
        <f t="shared" si="107"/>
        <v>104809</v>
      </c>
      <c r="G386" s="52">
        <f t="shared" si="108"/>
        <v>51724</v>
      </c>
      <c r="H386" s="53">
        <f t="shared" si="109"/>
        <v>53085</v>
      </c>
      <c r="I386" s="53">
        <f t="shared" si="110"/>
        <v>40681</v>
      </c>
      <c r="J386" s="53">
        <f t="shared" si="111"/>
        <v>42704</v>
      </c>
      <c r="K386" s="50">
        <f t="shared" si="112"/>
        <v>11043</v>
      </c>
      <c r="L386" s="51">
        <f t="shared" si="113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hidden="1" x14ac:dyDescent="0.3">
      <c r="A387" s="31" t="s">
        <v>185</v>
      </c>
      <c r="B387" s="1" t="s">
        <v>556</v>
      </c>
      <c r="C387" s="30" t="str">
        <f t="shared" si="114"/>
        <v>LA England - Northampton</v>
      </c>
      <c r="D387" s="51">
        <f t="shared" si="105"/>
        <v>84388</v>
      </c>
      <c r="E387" s="51">
        <f t="shared" si="106"/>
        <v>85688</v>
      </c>
      <c r="F387" s="52">
        <f t="shared" si="107"/>
        <v>224290</v>
      </c>
      <c r="G387" s="52">
        <f t="shared" si="108"/>
        <v>111978</v>
      </c>
      <c r="H387" s="53">
        <f t="shared" si="109"/>
        <v>112312</v>
      </c>
      <c r="I387" s="53">
        <f t="shared" si="110"/>
        <v>84388</v>
      </c>
      <c r="J387" s="53">
        <f t="shared" si="111"/>
        <v>85688</v>
      </c>
      <c r="K387" s="50">
        <f t="shared" si="112"/>
        <v>27590</v>
      </c>
      <c r="L387" s="51">
        <f t="shared" si="113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hidden="1" x14ac:dyDescent="0.3">
      <c r="A388" s="31" t="s">
        <v>185</v>
      </c>
      <c r="B388" s="1" t="s">
        <v>557</v>
      </c>
      <c r="C388" s="30" t="str">
        <f t="shared" si="114"/>
        <v>LA England - Northumberland</v>
      </c>
      <c r="D388" s="51">
        <f t="shared" si="105"/>
        <v>127613</v>
      </c>
      <c r="E388" s="51">
        <f t="shared" si="106"/>
        <v>137406</v>
      </c>
      <c r="F388" s="52">
        <f t="shared" si="107"/>
        <v>323820</v>
      </c>
      <c r="G388" s="52">
        <f t="shared" si="108"/>
        <v>158024</v>
      </c>
      <c r="H388" s="53">
        <f t="shared" si="109"/>
        <v>165796</v>
      </c>
      <c r="I388" s="53">
        <f t="shared" si="110"/>
        <v>127613</v>
      </c>
      <c r="J388" s="53">
        <f t="shared" si="111"/>
        <v>137406</v>
      </c>
      <c r="K388" s="50">
        <f t="shared" si="112"/>
        <v>30411</v>
      </c>
      <c r="L388" s="51">
        <f t="shared" si="113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hidden="1" x14ac:dyDescent="0.3">
      <c r="A389" s="31" t="s">
        <v>185</v>
      </c>
      <c r="B389" s="1" t="s">
        <v>558</v>
      </c>
      <c r="C389" s="30" t="str">
        <f t="shared" si="114"/>
        <v>LA England - Norwich</v>
      </c>
      <c r="D389" s="51">
        <f t="shared" si="105"/>
        <v>57644</v>
      </c>
      <c r="E389" s="51">
        <f t="shared" si="106"/>
        <v>58400</v>
      </c>
      <c r="F389" s="52">
        <f t="shared" si="107"/>
        <v>142177</v>
      </c>
      <c r="G389" s="52">
        <f t="shared" si="108"/>
        <v>71083</v>
      </c>
      <c r="H389" s="53">
        <f t="shared" si="109"/>
        <v>71094</v>
      </c>
      <c r="I389" s="53">
        <f t="shared" si="110"/>
        <v>57644</v>
      </c>
      <c r="J389" s="53">
        <f t="shared" si="111"/>
        <v>58400</v>
      </c>
      <c r="K389" s="50">
        <f t="shared" si="112"/>
        <v>13439</v>
      </c>
      <c r="L389" s="51">
        <f t="shared" si="113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hidden="1" x14ac:dyDescent="0.3">
      <c r="A390" s="31" t="s">
        <v>185</v>
      </c>
      <c r="B390" s="1" t="s">
        <v>559</v>
      </c>
      <c r="C390" s="30" t="str">
        <f t="shared" si="114"/>
        <v>LA England - Nottingham</v>
      </c>
      <c r="D390" s="51">
        <f t="shared" si="105"/>
        <v>136080</v>
      </c>
      <c r="E390" s="51">
        <f t="shared" si="106"/>
        <v>131733</v>
      </c>
      <c r="F390" s="52">
        <f t="shared" si="107"/>
        <v>337098</v>
      </c>
      <c r="G390" s="52">
        <f t="shared" si="108"/>
        <v>171826</v>
      </c>
      <c r="H390" s="53">
        <f t="shared" si="109"/>
        <v>165272</v>
      </c>
      <c r="I390" s="53">
        <f t="shared" si="110"/>
        <v>136080</v>
      </c>
      <c r="J390" s="53">
        <f t="shared" si="111"/>
        <v>131733</v>
      </c>
      <c r="K390" s="50">
        <f t="shared" si="112"/>
        <v>35746</v>
      </c>
      <c r="L390" s="51">
        <f t="shared" si="113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hidden="1" x14ac:dyDescent="0.3">
      <c r="A391" s="31" t="s">
        <v>185</v>
      </c>
      <c r="B391" s="1" t="s">
        <v>560</v>
      </c>
      <c r="C391" s="30" t="str">
        <f t="shared" si="114"/>
        <v>LA England - Nuneaton and Bedworth</v>
      </c>
      <c r="D391" s="51">
        <f t="shared" si="105"/>
        <v>49410</v>
      </c>
      <c r="E391" s="51">
        <f t="shared" si="106"/>
        <v>52432</v>
      </c>
      <c r="F391" s="52">
        <f t="shared" si="107"/>
        <v>130373</v>
      </c>
      <c r="G391" s="52">
        <f t="shared" si="108"/>
        <v>63988</v>
      </c>
      <c r="H391" s="53">
        <f t="shared" si="109"/>
        <v>66385</v>
      </c>
      <c r="I391" s="53">
        <f t="shared" si="110"/>
        <v>49410</v>
      </c>
      <c r="J391" s="53">
        <f t="shared" si="111"/>
        <v>52432</v>
      </c>
      <c r="K391" s="50">
        <f>SUM(M391:AD391)</f>
        <v>14578</v>
      </c>
      <c r="L391" s="51">
        <f t="shared" si="113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hidden="1" x14ac:dyDescent="0.3">
      <c r="A392" s="31" t="s">
        <v>185</v>
      </c>
      <c r="B392" s="1" t="s">
        <v>561</v>
      </c>
      <c r="C392" s="30" t="str">
        <f t="shared" si="114"/>
        <v>LA England - Oadby and Wigston</v>
      </c>
      <c r="D392" s="51">
        <f t="shared" si="105"/>
        <v>21742</v>
      </c>
      <c r="E392" s="51">
        <f t="shared" si="106"/>
        <v>23750</v>
      </c>
      <c r="F392" s="52">
        <f t="shared" si="107"/>
        <v>57313</v>
      </c>
      <c r="G392" s="52">
        <f t="shared" si="108"/>
        <v>27823</v>
      </c>
      <c r="H392" s="53">
        <f t="shared" si="109"/>
        <v>29490</v>
      </c>
      <c r="I392" s="53">
        <f t="shared" si="110"/>
        <v>21742</v>
      </c>
      <c r="J392" s="53">
        <f t="shared" si="111"/>
        <v>23750</v>
      </c>
      <c r="K392" s="50">
        <f>SUM(M392:AD392)</f>
        <v>6081</v>
      </c>
      <c r="L392" s="51">
        <f t="shared" si="113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hidden="1" x14ac:dyDescent="0.3">
      <c r="A393" s="31" t="s">
        <v>185</v>
      </c>
      <c r="B393" s="1" t="s">
        <v>562</v>
      </c>
      <c r="C393" s="30" t="str">
        <f t="shared" si="114"/>
        <v>LA England - Oldham</v>
      </c>
      <c r="D393" s="51">
        <f t="shared" si="105"/>
        <v>87171</v>
      </c>
      <c r="E393" s="51">
        <f t="shared" si="106"/>
        <v>91007</v>
      </c>
      <c r="F393" s="52">
        <f t="shared" si="107"/>
        <v>237628</v>
      </c>
      <c r="G393" s="52">
        <f t="shared" si="108"/>
        <v>117387</v>
      </c>
      <c r="H393" s="53">
        <f t="shared" si="109"/>
        <v>120241</v>
      </c>
      <c r="I393" s="53">
        <f t="shared" si="110"/>
        <v>87171</v>
      </c>
      <c r="J393" s="53">
        <f t="shared" si="111"/>
        <v>91007</v>
      </c>
      <c r="K393" s="50">
        <f>SUM(M393:AD393)</f>
        <v>30216</v>
      </c>
      <c r="L393" s="51">
        <f t="shared" si="113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hidden="1" x14ac:dyDescent="0.3">
      <c r="A394" s="31" t="s">
        <v>185</v>
      </c>
      <c r="B394" s="1" t="s">
        <v>563</v>
      </c>
      <c r="C394" s="30" t="str">
        <f t="shared" si="114"/>
        <v>LA England - Oxford</v>
      </c>
      <c r="D394" s="51">
        <f t="shared" ref="D394:D457" si="115">I394</f>
        <v>62426</v>
      </c>
      <c r="E394" s="51">
        <f t="shared" ref="E394:E457" si="116">J394</f>
        <v>58967</v>
      </c>
      <c r="F394" s="52">
        <f t="shared" ref="F394:F457" si="117">G394+H394</f>
        <v>151584</v>
      </c>
      <c r="G394" s="52">
        <f t="shared" ref="G394:G457" si="118">SUM(M394:CY394)</f>
        <v>77988</v>
      </c>
      <c r="H394" s="53">
        <f t="shared" ref="H394:H457" si="119">SUM(CZ394:GL394)</f>
        <v>73596</v>
      </c>
      <c r="I394" s="53">
        <f t="shared" ref="I394:I457" si="120">SUM(AE394:CY394)</f>
        <v>62426</v>
      </c>
      <c r="J394" s="53">
        <f t="shared" ref="J394:J457" si="121">SUM(DR394:GL394)</f>
        <v>58967</v>
      </c>
      <c r="K394" s="50">
        <f t="shared" ref="K394:K457" si="122">SUM(M394:AD394)</f>
        <v>15562</v>
      </c>
      <c r="L394" s="51">
        <f t="shared" ref="L394:L457" si="123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hidden="1" x14ac:dyDescent="0.3">
      <c r="A395" s="31" t="s">
        <v>185</v>
      </c>
      <c r="B395" s="1" t="s">
        <v>564</v>
      </c>
      <c r="C395" s="30" t="str">
        <f t="shared" si="114"/>
        <v>LA England - Pendle</v>
      </c>
      <c r="D395" s="51">
        <f t="shared" si="115"/>
        <v>34785</v>
      </c>
      <c r="E395" s="51">
        <f t="shared" si="116"/>
        <v>35838</v>
      </c>
      <c r="F395" s="52">
        <f t="shared" si="117"/>
        <v>92145</v>
      </c>
      <c r="G395" s="52">
        <f t="shared" si="118"/>
        <v>45792</v>
      </c>
      <c r="H395" s="53">
        <f t="shared" si="119"/>
        <v>46353</v>
      </c>
      <c r="I395" s="53">
        <f t="shared" si="120"/>
        <v>34785</v>
      </c>
      <c r="J395" s="53">
        <f t="shared" si="121"/>
        <v>35838</v>
      </c>
      <c r="K395" s="50">
        <f t="shared" si="122"/>
        <v>11007</v>
      </c>
      <c r="L395" s="51">
        <f t="shared" si="123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hidden="1" x14ac:dyDescent="0.3">
      <c r="A396" s="31" t="s">
        <v>185</v>
      </c>
      <c r="B396" s="1" t="s">
        <v>565</v>
      </c>
      <c r="C396" s="30" t="str">
        <f t="shared" ref="C396:C459" si="124">CONCATENATE(A396," - ",B396)</f>
        <v>LA England - Peterborough</v>
      </c>
      <c r="D396" s="51">
        <f t="shared" si="115"/>
        <v>74756</v>
      </c>
      <c r="E396" s="51">
        <f t="shared" si="116"/>
        <v>75342</v>
      </c>
      <c r="F396" s="52">
        <f t="shared" si="117"/>
        <v>202626</v>
      </c>
      <c r="G396" s="52">
        <f t="shared" si="118"/>
        <v>101964</v>
      </c>
      <c r="H396" s="53">
        <f t="shared" si="119"/>
        <v>100662</v>
      </c>
      <c r="I396" s="53">
        <f t="shared" si="120"/>
        <v>74756</v>
      </c>
      <c r="J396" s="53">
        <f t="shared" si="121"/>
        <v>75342</v>
      </c>
      <c r="K396" s="50">
        <f t="shared" si="122"/>
        <v>27208</v>
      </c>
      <c r="L396" s="51">
        <f t="shared" si="123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hidden="1" x14ac:dyDescent="0.3">
      <c r="A397" s="31" t="s">
        <v>185</v>
      </c>
      <c r="B397" s="1" t="s">
        <v>566</v>
      </c>
      <c r="C397" s="30" t="str">
        <f t="shared" si="124"/>
        <v>LA England - Plymouth</v>
      </c>
      <c r="D397" s="51">
        <f t="shared" si="115"/>
        <v>103203</v>
      </c>
      <c r="E397" s="51">
        <f t="shared" si="116"/>
        <v>106345</v>
      </c>
      <c r="F397" s="52">
        <f t="shared" si="117"/>
        <v>262839</v>
      </c>
      <c r="G397" s="52">
        <f t="shared" si="118"/>
        <v>130504</v>
      </c>
      <c r="H397" s="53">
        <f t="shared" si="119"/>
        <v>132335</v>
      </c>
      <c r="I397" s="53">
        <f t="shared" si="120"/>
        <v>103203</v>
      </c>
      <c r="J397" s="53">
        <f t="shared" si="121"/>
        <v>106345</v>
      </c>
      <c r="K397" s="50">
        <f t="shared" si="122"/>
        <v>27301</v>
      </c>
      <c r="L397" s="51">
        <f t="shared" si="123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hidden="1" x14ac:dyDescent="0.3">
      <c r="A398" s="31" t="s">
        <v>185</v>
      </c>
      <c r="B398" s="1" t="s">
        <v>567</v>
      </c>
      <c r="C398" s="30" t="str">
        <f t="shared" si="124"/>
        <v>LA England - Portsmouth</v>
      </c>
      <c r="D398" s="51">
        <f t="shared" si="115"/>
        <v>87433</v>
      </c>
      <c r="E398" s="51">
        <f t="shared" si="116"/>
        <v>83503</v>
      </c>
      <c r="F398" s="52">
        <f t="shared" si="117"/>
        <v>214692</v>
      </c>
      <c r="G398" s="52">
        <f t="shared" si="118"/>
        <v>109781</v>
      </c>
      <c r="H398" s="53">
        <f t="shared" si="119"/>
        <v>104911</v>
      </c>
      <c r="I398" s="53">
        <f t="shared" si="120"/>
        <v>87433</v>
      </c>
      <c r="J398" s="53">
        <f t="shared" si="121"/>
        <v>83503</v>
      </c>
      <c r="K398" s="50">
        <f t="shared" si="122"/>
        <v>22348</v>
      </c>
      <c r="L398" s="51">
        <f t="shared" si="123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hidden="1" x14ac:dyDescent="0.3">
      <c r="A399" s="31" t="s">
        <v>185</v>
      </c>
      <c r="B399" s="1" t="s">
        <v>568</v>
      </c>
      <c r="C399" s="30" t="str">
        <f t="shared" si="124"/>
        <v>LA England - Preston</v>
      </c>
      <c r="D399" s="51">
        <f t="shared" si="115"/>
        <v>55997</v>
      </c>
      <c r="E399" s="51">
        <f t="shared" si="116"/>
        <v>55278</v>
      </c>
      <c r="F399" s="52">
        <f t="shared" si="117"/>
        <v>144147</v>
      </c>
      <c r="G399" s="52">
        <f t="shared" si="118"/>
        <v>72930</v>
      </c>
      <c r="H399" s="53">
        <f t="shared" si="119"/>
        <v>71217</v>
      </c>
      <c r="I399" s="53">
        <f t="shared" si="120"/>
        <v>55997</v>
      </c>
      <c r="J399" s="53">
        <f t="shared" si="121"/>
        <v>55278</v>
      </c>
      <c r="K399" s="50">
        <f t="shared" si="122"/>
        <v>16933</v>
      </c>
      <c r="L399" s="51">
        <f t="shared" si="123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hidden="1" x14ac:dyDescent="0.3">
      <c r="A400" s="31" t="s">
        <v>185</v>
      </c>
      <c r="B400" s="1" t="s">
        <v>569</v>
      </c>
      <c r="C400" s="30" t="str">
        <f t="shared" si="124"/>
        <v>LA England - Reading</v>
      </c>
      <c r="D400" s="51">
        <f t="shared" si="115"/>
        <v>62467</v>
      </c>
      <c r="E400" s="51">
        <f t="shared" si="116"/>
        <v>60616</v>
      </c>
      <c r="F400" s="52">
        <f t="shared" si="117"/>
        <v>160337</v>
      </c>
      <c r="G400" s="52">
        <f t="shared" si="118"/>
        <v>81644</v>
      </c>
      <c r="H400" s="53">
        <f t="shared" si="119"/>
        <v>78693</v>
      </c>
      <c r="I400" s="53">
        <f t="shared" si="120"/>
        <v>62467</v>
      </c>
      <c r="J400" s="53">
        <f t="shared" si="121"/>
        <v>60616</v>
      </c>
      <c r="K400" s="50">
        <f t="shared" si="122"/>
        <v>19177</v>
      </c>
      <c r="L400" s="51">
        <f t="shared" si="123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hidden="1" x14ac:dyDescent="0.3">
      <c r="A401" s="31" t="s">
        <v>185</v>
      </c>
      <c r="B401" s="1" t="s">
        <v>570</v>
      </c>
      <c r="C401" s="30" t="str">
        <f t="shared" si="124"/>
        <v>LA England - Redbridge</v>
      </c>
      <c r="D401" s="51">
        <f t="shared" si="115"/>
        <v>115788</v>
      </c>
      <c r="E401" s="51">
        <f t="shared" si="116"/>
        <v>113423</v>
      </c>
      <c r="F401" s="52">
        <f t="shared" si="117"/>
        <v>305658</v>
      </c>
      <c r="G401" s="52">
        <f t="shared" si="118"/>
        <v>155345</v>
      </c>
      <c r="H401" s="53">
        <f t="shared" si="119"/>
        <v>150313</v>
      </c>
      <c r="I401" s="53">
        <f t="shared" si="120"/>
        <v>115788</v>
      </c>
      <c r="J401" s="53">
        <f t="shared" si="121"/>
        <v>113423</v>
      </c>
      <c r="K401" s="50">
        <f t="shared" si="122"/>
        <v>39557</v>
      </c>
      <c r="L401" s="51">
        <f t="shared" si="123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hidden="1" x14ac:dyDescent="0.3">
      <c r="A402" s="31" t="s">
        <v>185</v>
      </c>
      <c r="B402" s="1" t="s">
        <v>571</v>
      </c>
      <c r="C402" s="30" t="str">
        <f t="shared" si="124"/>
        <v>LA England - Redcar and Cleveland</v>
      </c>
      <c r="D402" s="51">
        <f t="shared" si="115"/>
        <v>52390</v>
      </c>
      <c r="E402" s="51">
        <f t="shared" si="116"/>
        <v>57231</v>
      </c>
      <c r="F402" s="52">
        <f t="shared" si="117"/>
        <v>137228</v>
      </c>
      <c r="G402" s="52">
        <f t="shared" si="118"/>
        <v>66606</v>
      </c>
      <c r="H402" s="53">
        <f t="shared" si="119"/>
        <v>70622</v>
      </c>
      <c r="I402" s="53">
        <f t="shared" si="120"/>
        <v>52390</v>
      </c>
      <c r="J402" s="53">
        <f t="shared" si="121"/>
        <v>57231</v>
      </c>
      <c r="K402" s="50">
        <f t="shared" si="122"/>
        <v>14216</v>
      </c>
      <c r="L402" s="51">
        <f t="shared" si="123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hidden="1" x14ac:dyDescent="0.3">
      <c r="A403" s="31" t="s">
        <v>185</v>
      </c>
      <c r="B403" s="1" t="s">
        <v>572</v>
      </c>
      <c r="C403" s="30" t="str">
        <f t="shared" si="124"/>
        <v>LA England - Redditch</v>
      </c>
      <c r="D403" s="51">
        <f t="shared" si="115"/>
        <v>32671</v>
      </c>
      <c r="E403" s="51">
        <f t="shared" si="116"/>
        <v>33789</v>
      </c>
      <c r="F403" s="52">
        <f t="shared" si="117"/>
        <v>85568</v>
      </c>
      <c r="G403" s="52">
        <f t="shared" si="118"/>
        <v>42486</v>
      </c>
      <c r="H403" s="53">
        <f t="shared" si="119"/>
        <v>43082</v>
      </c>
      <c r="I403" s="53">
        <f t="shared" si="120"/>
        <v>32671</v>
      </c>
      <c r="J403" s="53">
        <f t="shared" si="121"/>
        <v>33789</v>
      </c>
      <c r="K403" s="50">
        <f t="shared" si="122"/>
        <v>9815</v>
      </c>
      <c r="L403" s="51">
        <f t="shared" si="123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hidden="1" x14ac:dyDescent="0.3">
      <c r="A404" s="31" t="s">
        <v>185</v>
      </c>
      <c r="B404" s="1" t="s">
        <v>573</v>
      </c>
      <c r="C404" s="30" t="str">
        <f t="shared" si="124"/>
        <v>LA England - Reigate and Banstead</v>
      </c>
      <c r="D404" s="51">
        <f t="shared" si="115"/>
        <v>55345</v>
      </c>
      <c r="E404" s="51">
        <f t="shared" si="116"/>
        <v>59513</v>
      </c>
      <c r="F404" s="52">
        <f t="shared" si="117"/>
        <v>149243</v>
      </c>
      <c r="G404" s="52">
        <f t="shared" si="118"/>
        <v>72837</v>
      </c>
      <c r="H404" s="53">
        <f t="shared" si="119"/>
        <v>76406</v>
      </c>
      <c r="I404" s="53">
        <f t="shared" si="120"/>
        <v>55345</v>
      </c>
      <c r="J404" s="53">
        <f t="shared" si="121"/>
        <v>59513</v>
      </c>
      <c r="K404" s="50">
        <f t="shared" si="122"/>
        <v>17492</v>
      </c>
      <c r="L404" s="51">
        <f t="shared" si="123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hidden="1" x14ac:dyDescent="0.3">
      <c r="A405" s="31" t="s">
        <v>185</v>
      </c>
      <c r="B405" s="1" t="s">
        <v>574</v>
      </c>
      <c r="C405" s="30" t="str">
        <f t="shared" si="124"/>
        <v>LA England - Ribble Valley</v>
      </c>
      <c r="D405" s="51">
        <f t="shared" si="115"/>
        <v>24297</v>
      </c>
      <c r="E405" s="51">
        <f t="shared" si="116"/>
        <v>25760</v>
      </c>
      <c r="F405" s="52">
        <f t="shared" si="117"/>
        <v>62026</v>
      </c>
      <c r="G405" s="52">
        <f t="shared" si="118"/>
        <v>30467</v>
      </c>
      <c r="H405" s="53">
        <f t="shared" si="119"/>
        <v>31559</v>
      </c>
      <c r="I405" s="53">
        <f t="shared" si="120"/>
        <v>24297</v>
      </c>
      <c r="J405" s="53">
        <f t="shared" si="121"/>
        <v>25760</v>
      </c>
      <c r="K405" s="50">
        <f t="shared" si="122"/>
        <v>6170</v>
      </c>
      <c r="L405" s="51">
        <f t="shared" si="123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hidden="1" x14ac:dyDescent="0.3">
      <c r="A406" s="31" t="s">
        <v>185</v>
      </c>
      <c r="B406" s="1" t="s">
        <v>575</v>
      </c>
      <c r="C406" s="30" t="str">
        <f t="shared" si="124"/>
        <v>LA England - Richmond upon Thames</v>
      </c>
      <c r="D406" s="51">
        <f t="shared" si="115"/>
        <v>73143</v>
      </c>
      <c r="E406" s="51">
        <f t="shared" si="116"/>
        <v>79208</v>
      </c>
      <c r="F406" s="52">
        <f t="shared" si="117"/>
        <v>198141</v>
      </c>
      <c r="G406" s="52">
        <f t="shared" si="118"/>
        <v>96503</v>
      </c>
      <c r="H406" s="53">
        <f t="shared" si="119"/>
        <v>101638</v>
      </c>
      <c r="I406" s="53">
        <f t="shared" si="120"/>
        <v>73143</v>
      </c>
      <c r="J406" s="53">
        <f t="shared" si="121"/>
        <v>79208</v>
      </c>
      <c r="K406" s="50">
        <f t="shared" si="122"/>
        <v>23360</v>
      </c>
      <c r="L406" s="51">
        <f t="shared" si="123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hidden="1" x14ac:dyDescent="0.3">
      <c r="A407" s="31" t="s">
        <v>185</v>
      </c>
      <c r="B407" s="1" t="s">
        <v>576</v>
      </c>
      <c r="C407" s="30" t="str">
        <f t="shared" si="124"/>
        <v>LA England - Richmondshire</v>
      </c>
      <c r="D407" s="51">
        <f t="shared" si="115"/>
        <v>23614</v>
      </c>
      <c r="E407" s="51">
        <f t="shared" si="116"/>
        <v>20298</v>
      </c>
      <c r="F407" s="52">
        <f t="shared" si="117"/>
        <v>53732</v>
      </c>
      <c r="G407" s="52">
        <f t="shared" si="118"/>
        <v>28764</v>
      </c>
      <c r="H407" s="53">
        <f t="shared" si="119"/>
        <v>24968</v>
      </c>
      <c r="I407" s="53">
        <f t="shared" si="120"/>
        <v>23614</v>
      </c>
      <c r="J407" s="53">
        <f t="shared" si="121"/>
        <v>20298</v>
      </c>
      <c r="K407" s="50">
        <f t="shared" si="122"/>
        <v>5150</v>
      </c>
      <c r="L407" s="51">
        <f t="shared" si="123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hidden="1" x14ac:dyDescent="0.3">
      <c r="A408" s="31" t="s">
        <v>185</v>
      </c>
      <c r="B408" s="1" t="s">
        <v>577</v>
      </c>
      <c r="C408" s="30" t="str">
        <f t="shared" si="124"/>
        <v>LA England - Rochdale</v>
      </c>
      <c r="D408" s="51">
        <f t="shared" si="115"/>
        <v>83041</v>
      </c>
      <c r="E408" s="51">
        <f t="shared" si="116"/>
        <v>86772</v>
      </c>
      <c r="F408" s="52">
        <f t="shared" si="117"/>
        <v>223659</v>
      </c>
      <c r="G408" s="52">
        <f t="shared" si="118"/>
        <v>110691</v>
      </c>
      <c r="H408" s="53">
        <f t="shared" si="119"/>
        <v>112968</v>
      </c>
      <c r="I408" s="53">
        <f t="shared" si="120"/>
        <v>83041</v>
      </c>
      <c r="J408" s="53">
        <f t="shared" si="121"/>
        <v>86772</v>
      </c>
      <c r="K408" s="50">
        <f t="shared" si="122"/>
        <v>27650</v>
      </c>
      <c r="L408" s="51">
        <f t="shared" si="123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hidden="1" x14ac:dyDescent="0.3">
      <c r="A409" s="31" t="s">
        <v>185</v>
      </c>
      <c r="B409" s="1" t="s">
        <v>578</v>
      </c>
      <c r="C409" s="30" t="str">
        <f t="shared" si="124"/>
        <v>LA England - Rochford</v>
      </c>
      <c r="D409" s="51">
        <f t="shared" si="115"/>
        <v>34068</v>
      </c>
      <c r="E409" s="51">
        <f t="shared" si="116"/>
        <v>36531</v>
      </c>
      <c r="F409" s="52">
        <f t="shared" si="117"/>
        <v>87627</v>
      </c>
      <c r="G409" s="52">
        <f t="shared" si="118"/>
        <v>42813</v>
      </c>
      <c r="H409" s="53">
        <f t="shared" si="119"/>
        <v>44814</v>
      </c>
      <c r="I409" s="53">
        <f t="shared" si="120"/>
        <v>34068</v>
      </c>
      <c r="J409" s="53">
        <f t="shared" si="121"/>
        <v>36531</v>
      </c>
      <c r="K409" s="50">
        <f t="shared" si="122"/>
        <v>8745</v>
      </c>
      <c r="L409" s="51">
        <f t="shared" si="123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hidden="1" x14ac:dyDescent="0.3">
      <c r="A410" s="31" t="s">
        <v>185</v>
      </c>
      <c r="B410" s="1" t="s">
        <v>579</v>
      </c>
      <c r="C410" s="30" t="str">
        <f t="shared" si="124"/>
        <v>LA England - Rossendale</v>
      </c>
      <c r="D410" s="51">
        <f t="shared" si="115"/>
        <v>27189</v>
      </c>
      <c r="E410" s="51">
        <f t="shared" si="116"/>
        <v>28654</v>
      </c>
      <c r="F410" s="52">
        <f t="shared" si="117"/>
        <v>71432</v>
      </c>
      <c r="G410" s="52">
        <f t="shared" si="118"/>
        <v>35205</v>
      </c>
      <c r="H410" s="53">
        <f t="shared" si="119"/>
        <v>36227</v>
      </c>
      <c r="I410" s="53">
        <f t="shared" si="120"/>
        <v>27189</v>
      </c>
      <c r="J410" s="53">
        <f t="shared" si="121"/>
        <v>28654</v>
      </c>
      <c r="K410" s="50">
        <f t="shared" si="122"/>
        <v>8016</v>
      </c>
      <c r="L410" s="51">
        <f t="shared" si="123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hidden="1" x14ac:dyDescent="0.3">
      <c r="A411" s="31" t="s">
        <v>185</v>
      </c>
      <c r="B411" s="1" t="s">
        <v>580</v>
      </c>
      <c r="C411" s="30" t="str">
        <f t="shared" si="124"/>
        <v>LA England - Rother</v>
      </c>
      <c r="D411" s="51">
        <f t="shared" si="115"/>
        <v>38163</v>
      </c>
      <c r="E411" s="51">
        <f t="shared" si="116"/>
        <v>42272</v>
      </c>
      <c r="F411" s="52">
        <f t="shared" si="117"/>
        <v>96716</v>
      </c>
      <c r="G411" s="52">
        <f t="shared" si="118"/>
        <v>46583</v>
      </c>
      <c r="H411" s="53">
        <f t="shared" si="119"/>
        <v>50133</v>
      </c>
      <c r="I411" s="53">
        <f t="shared" si="120"/>
        <v>38163</v>
      </c>
      <c r="J411" s="53">
        <f t="shared" si="121"/>
        <v>42272</v>
      </c>
      <c r="K411" s="50">
        <f t="shared" si="122"/>
        <v>8420</v>
      </c>
      <c r="L411" s="51">
        <f t="shared" si="123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hidden="1" x14ac:dyDescent="0.3">
      <c r="A412" s="31" t="s">
        <v>185</v>
      </c>
      <c r="B412" s="1" t="s">
        <v>581</v>
      </c>
      <c r="C412" s="30" t="str">
        <f t="shared" si="124"/>
        <v>LA England - Rotherham</v>
      </c>
      <c r="D412" s="51">
        <f t="shared" si="115"/>
        <v>101149</v>
      </c>
      <c r="E412" s="51">
        <f t="shared" si="116"/>
        <v>106382</v>
      </c>
      <c r="F412" s="52">
        <f t="shared" si="117"/>
        <v>264984</v>
      </c>
      <c r="G412" s="52">
        <f t="shared" si="118"/>
        <v>130367</v>
      </c>
      <c r="H412" s="53">
        <f t="shared" si="119"/>
        <v>134617</v>
      </c>
      <c r="I412" s="53">
        <f t="shared" si="120"/>
        <v>101149</v>
      </c>
      <c r="J412" s="53">
        <f t="shared" si="121"/>
        <v>106382</v>
      </c>
      <c r="K412" s="50">
        <f t="shared" si="122"/>
        <v>29218</v>
      </c>
      <c r="L412" s="51">
        <f t="shared" si="123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hidden="1" x14ac:dyDescent="0.3">
      <c r="A413" s="31" t="s">
        <v>185</v>
      </c>
      <c r="B413" s="1" t="s">
        <v>582</v>
      </c>
      <c r="C413" s="30" t="str">
        <f t="shared" si="124"/>
        <v>LA England - Rugby</v>
      </c>
      <c r="D413" s="51">
        <f t="shared" si="115"/>
        <v>42226</v>
      </c>
      <c r="E413" s="51">
        <f t="shared" si="116"/>
        <v>43282</v>
      </c>
      <c r="F413" s="52">
        <f t="shared" si="117"/>
        <v>110650</v>
      </c>
      <c r="G413" s="52">
        <f t="shared" si="118"/>
        <v>55073</v>
      </c>
      <c r="H413" s="53">
        <f t="shared" si="119"/>
        <v>55577</v>
      </c>
      <c r="I413" s="53">
        <f t="shared" si="120"/>
        <v>42226</v>
      </c>
      <c r="J413" s="53">
        <f t="shared" si="121"/>
        <v>43282</v>
      </c>
      <c r="K413" s="50">
        <f t="shared" si="122"/>
        <v>12847</v>
      </c>
      <c r="L413" s="51">
        <f t="shared" si="123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hidden="1" x14ac:dyDescent="0.3">
      <c r="A414" s="31" t="s">
        <v>185</v>
      </c>
      <c r="B414" s="1" t="s">
        <v>583</v>
      </c>
      <c r="C414" s="30" t="str">
        <f t="shared" si="124"/>
        <v>LA England - Runnymede</v>
      </c>
      <c r="D414" s="51">
        <f t="shared" si="115"/>
        <v>35159</v>
      </c>
      <c r="E414" s="51">
        <f t="shared" si="116"/>
        <v>37664</v>
      </c>
      <c r="F414" s="52">
        <f t="shared" si="117"/>
        <v>90327</v>
      </c>
      <c r="G414" s="52">
        <f t="shared" si="118"/>
        <v>44091</v>
      </c>
      <c r="H414" s="53">
        <f t="shared" si="119"/>
        <v>46236</v>
      </c>
      <c r="I414" s="53">
        <f t="shared" si="120"/>
        <v>35159</v>
      </c>
      <c r="J414" s="53">
        <f t="shared" si="121"/>
        <v>37664</v>
      </c>
      <c r="K414" s="50">
        <f t="shared" si="122"/>
        <v>8932</v>
      </c>
      <c r="L414" s="51">
        <f t="shared" si="123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hidden="1" x14ac:dyDescent="0.3">
      <c r="A415" s="31" t="s">
        <v>185</v>
      </c>
      <c r="B415" s="1" t="s">
        <v>584</v>
      </c>
      <c r="C415" s="30" t="str">
        <f t="shared" si="124"/>
        <v>LA England - Rushcliffe</v>
      </c>
      <c r="D415" s="51">
        <f t="shared" si="115"/>
        <v>47005</v>
      </c>
      <c r="E415" s="51">
        <f t="shared" si="116"/>
        <v>49508</v>
      </c>
      <c r="F415" s="52">
        <f t="shared" si="117"/>
        <v>121416</v>
      </c>
      <c r="G415" s="52">
        <f t="shared" si="118"/>
        <v>59872</v>
      </c>
      <c r="H415" s="53">
        <f t="shared" si="119"/>
        <v>61544</v>
      </c>
      <c r="I415" s="53">
        <f t="shared" si="120"/>
        <v>47005</v>
      </c>
      <c r="J415" s="53">
        <f t="shared" si="121"/>
        <v>49508</v>
      </c>
      <c r="K415" s="50">
        <f t="shared" si="122"/>
        <v>12867</v>
      </c>
      <c r="L415" s="51">
        <f t="shared" si="123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hidden="1" x14ac:dyDescent="0.3">
      <c r="A416" s="31" t="s">
        <v>185</v>
      </c>
      <c r="B416" s="1" t="s">
        <v>585</v>
      </c>
      <c r="C416" s="30" t="str">
        <f t="shared" si="124"/>
        <v>LA England - Rushmoor</v>
      </c>
      <c r="D416" s="51">
        <f t="shared" si="115"/>
        <v>36832</v>
      </c>
      <c r="E416" s="51">
        <f t="shared" si="116"/>
        <v>36524</v>
      </c>
      <c r="F416" s="52">
        <f t="shared" si="117"/>
        <v>94387</v>
      </c>
      <c r="G416" s="52">
        <f t="shared" si="118"/>
        <v>47692</v>
      </c>
      <c r="H416" s="53">
        <f t="shared" si="119"/>
        <v>46695</v>
      </c>
      <c r="I416" s="53">
        <f t="shared" si="120"/>
        <v>36832</v>
      </c>
      <c r="J416" s="53">
        <f t="shared" si="121"/>
        <v>36524</v>
      </c>
      <c r="K416" s="50">
        <f t="shared" si="122"/>
        <v>10860</v>
      </c>
      <c r="L416" s="51">
        <f t="shared" si="123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hidden="1" x14ac:dyDescent="0.3">
      <c r="A417" s="31" t="s">
        <v>185</v>
      </c>
      <c r="B417" s="1" t="s">
        <v>586</v>
      </c>
      <c r="C417" s="30" t="str">
        <f t="shared" si="124"/>
        <v>LA England - Rutland</v>
      </c>
      <c r="D417" s="51">
        <f t="shared" si="115"/>
        <v>16692</v>
      </c>
      <c r="E417" s="51">
        <f t="shared" si="116"/>
        <v>15934</v>
      </c>
      <c r="F417" s="52">
        <f t="shared" si="117"/>
        <v>40476</v>
      </c>
      <c r="G417" s="52">
        <f t="shared" si="118"/>
        <v>20773</v>
      </c>
      <c r="H417" s="53">
        <f t="shared" si="119"/>
        <v>19703</v>
      </c>
      <c r="I417" s="53">
        <f t="shared" si="120"/>
        <v>16692</v>
      </c>
      <c r="J417" s="53">
        <f t="shared" si="121"/>
        <v>15934</v>
      </c>
      <c r="K417" s="50">
        <f t="shared" si="122"/>
        <v>4081</v>
      </c>
      <c r="L417" s="51">
        <f t="shared" si="123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hidden="1" x14ac:dyDescent="0.3">
      <c r="A418" s="31" t="s">
        <v>185</v>
      </c>
      <c r="B418" s="1" t="s">
        <v>587</v>
      </c>
      <c r="C418" s="30" t="str">
        <f t="shared" si="124"/>
        <v>LA England - Ryedale</v>
      </c>
      <c r="D418" s="51">
        <f t="shared" si="115"/>
        <v>22144</v>
      </c>
      <c r="E418" s="51">
        <f t="shared" si="116"/>
        <v>23675</v>
      </c>
      <c r="F418" s="52">
        <f t="shared" si="117"/>
        <v>55629</v>
      </c>
      <c r="G418" s="52">
        <f t="shared" si="118"/>
        <v>27180</v>
      </c>
      <c r="H418" s="53">
        <f t="shared" si="119"/>
        <v>28449</v>
      </c>
      <c r="I418" s="53">
        <f t="shared" si="120"/>
        <v>22144</v>
      </c>
      <c r="J418" s="53">
        <f t="shared" si="121"/>
        <v>23675</v>
      </c>
      <c r="K418" s="50">
        <f t="shared" si="122"/>
        <v>5036</v>
      </c>
      <c r="L418" s="51">
        <f t="shared" si="123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hidden="1" x14ac:dyDescent="0.3">
      <c r="A419" s="31" t="s">
        <v>185</v>
      </c>
      <c r="B419" s="1" t="s">
        <v>588</v>
      </c>
      <c r="C419" s="30" t="str">
        <f t="shared" si="124"/>
        <v>LA England - Salford</v>
      </c>
      <c r="D419" s="51">
        <f t="shared" si="115"/>
        <v>102903</v>
      </c>
      <c r="E419" s="51">
        <f t="shared" si="116"/>
        <v>101352</v>
      </c>
      <c r="F419" s="52">
        <f t="shared" si="117"/>
        <v>262697</v>
      </c>
      <c r="G419" s="52">
        <f t="shared" si="118"/>
        <v>132945</v>
      </c>
      <c r="H419" s="53">
        <f t="shared" si="119"/>
        <v>129752</v>
      </c>
      <c r="I419" s="53">
        <f t="shared" si="120"/>
        <v>102903</v>
      </c>
      <c r="J419" s="53">
        <f t="shared" si="121"/>
        <v>101352</v>
      </c>
      <c r="K419" s="50">
        <f t="shared" si="122"/>
        <v>30042</v>
      </c>
      <c r="L419" s="51">
        <f t="shared" si="123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hidden="1" x14ac:dyDescent="0.3">
      <c r="A420" s="31" t="s">
        <v>185</v>
      </c>
      <c r="B420" s="1" t="s">
        <v>589</v>
      </c>
      <c r="C420" s="30" t="str">
        <f t="shared" si="124"/>
        <v>LA England - Sandwell</v>
      </c>
      <c r="D420" s="51">
        <f t="shared" si="115"/>
        <v>121135</v>
      </c>
      <c r="E420" s="51">
        <f t="shared" si="116"/>
        <v>124912</v>
      </c>
      <c r="F420" s="52">
        <f t="shared" si="117"/>
        <v>329042</v>
      </c>
      <c r="G420" s="52">
        <f t="shared" si="118"/>
        <v>163788</v>
      </c>
      <c r="H420" s="53">
        <f t="shared" si="119"/>
        <v>165254</v>
      </c>
      <c r="I420" s="53">
        <f t="shared" si="120"/>
        <v>121135</v>
      </c>
      <c r="J420" s="53">
        <f t="shared" si="121"/>
        <v>124912</v>
      </c>
      <c r="K420" s="50">
        <f t="shared" si="122"/>
        <v>42653</v>
      </c>
      <c r="L420" s="51">
        <f t="shared" si="123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hidden="1" x14ac:dyDescent="0.3">
      <c r="A421" s="31" t="s">
        <v>185</v>
      </c>
      <c r="B421" s="1" t="s">
        <v>590</v>
      </c>
      <c r="C421" s="30" t="str">
        <f t="shared" si="124"/>
        <v>LA England - Scarborough</v>
      </c>
      <c r="D421" s="51">
        <f t="shared" si="115"/>
        <v>42982</v>
      </c>
      <c r="E421" s="51">
        <f t="shared" si="116"/>
        <v>46295</v>
      </c>
      <c r="F421" s="52">
        <f t="shared" si="117"/>
        <v>108737</v>
      </c>
      <c r="G421" s="52">
        <f t="shared" si="118"/>
        <v>52854</v>
      </c>
      <c r="H421" s="53">
        <f t="shared" si="119"/>
        <v>55883</v>
      </c>
      <c r="I421" s="53">
        <f t="shared" si="120"/>
        <v>42982</v>
      </c>
      <c r="J421" s="53">
        <f t="shared" si="121"/>
        <v>46295</v>
      </c>
      <c r="K421" s="50">
        <f t="shared" si="122"/>
        <v>9872</v>
      </c>
      <c r="L421" s="51">
        <f t="shared" si="123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hidden="1" x14ac:dyDescent="0.3">
      <c r="A422" s="31" t="s">
        <v>185</v>
      </c>
      <c r="B422" s="1" t="s">
        <v>591</v>
      </c>
      <c r="C422" s="30" t="str">
        <f t="shared" si="124"/>
        <v>LA England - Sedgemoor</v>
      </c>
      <c r="D422" s="51">
        <f t="shared" si="115"/>
        <v>48029</v>
      </c>
      <c r="E422" s="51">
        <f t="shared" si="116"/>
        <v>50691</v>
      </c>
      <c r="F422" s="52">
        <f t="shared" si="117"/>
        <v>123446</v>
      </c>
      <c r="G422" s="52">
        <f t="shared" si="118"/>
        <v>60779</v>
      </c>
      <c r="H422" s="53">
        <f t="shared" si="119"/>
        <v>62667</v>
      </c>
      <c r="I422" s="53">
        <f t="shared" si="120"/>
        <v>48029</v>
      </c>
      <c r="J422" s="53">
        <f t="shared" si="121"/>
        <v>50691</v>
      </c>
      <c r="K422" s="50">
        <f t="shared" si="122"/>
        <v>12750</v>
      </c>
      <c r="L422" s="51">
        <f t="shared" si="123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hidden="1" x14ac:dyDescent="0.3">
      <c r="A423" s="31" t="s">
        <v>185</v>
      </c>
      <c r="B423" s="1" t="s">
        <v>592</v>
      </c>
      <c r="C423" s="30" t="str">
        <f t="shared" si="124"/>
        <v>LA England - Sefton</v>
      </c>
      <c r="D423" s="51">
        <f t="shared" si="115"/>
        <v>105141</v>
      </c>
      <c r="E423" s="51">
        <f t="shared" si="116"/>
        <v>116660</v>
      </c>
      <c r="F423" s="52">
        <f t="shared" si="117"/>
        <v>275899</v>
      </c>
      <c r="G423" s="52">
        <f t="shared" si="118"/>
        <v>132868</v>
      </c>
      <c r="H423" s="53">
        <f t="shared" si="119"/>
        <v>143031</v>
      </c>
      <c r="I423" s="53">
        <f t="shared" si="120"/>
        <v>105141</v>
      </c>
      <c r="J423" s="53">
        <f t="shared" si="121"/>
        <v>116660</v>
      </c>
      <c r="K423" s="50">
        <f t="shared" si="122"/>
        <v>27727</v>
      </c>
      <c r="L423" s="51">
        <f t="shared" si="123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hidden="1" x14ac:dyDescent="0.3">
      <c r="A424" s="31" t="s">
        <v>185</v>
      </c>
      <c r="B424" s="1" t="s">
        <v>593</v>
      </c>
      <c r="C424" s="30" t="str">
        <f t="shared" si="124"/>
        <v>LA England - Selby</v>
      </c>
      <c r="D424" s="51">
        <f t="shared" si="115"/>
        <v>35360</v>
      </c>
      <c r="E424" s="51">
        <f t="shared" si="116"/>
        <v>37486</v>
      </c>
      <c r="F424" s="52">
        <f t="shared" si="117"/>
        <v>91697</v>
      </c>
      <c r="G424" s="52">
        <f t="shared" si="118"/>
        <v>44997</v>
      </c>
      <c r="H424" s="53">
        <f t="shared" si="119"/>
        <v>46700</v>
      </c>
      <c r="I424" s="53">
        <f t="shared" si="120"/>
        <v>35360</v>
      </c>
      <c r="J424" s="53">
        <f t="shared" si="121"/>
        <v>37486</v>
      </c>
      <c r="K424" s="50">
        <f t="shared" si="122"/>
        <v>9637</v>
      </c>
      <c r="L424" s="51">
        <f t="shared" si="123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hidden="1" x14ac:dyDescent="0.3">
      <c r="A425" s="31" t="s">
        <v>185</v>
      </c>
      <c r="B425" s="1" t="s">
        <v>594</v>
      </c>
      <c r="C425" s="30" t="str">
        <f t="shared" si="124"/>
        <v>LA England - Sevenoaks</v>
      </c>
      <c r="D425" s="51">
        <f t="shared" si="115"/>
        <v>44865</v>
      </c>
      <c r="E425" s="51">
        <f t="shared" si="116"/>
        <v>49134</v>
      </c>
      <c r="F425" s="52">
        <f t="shared" si="117"/>
        <v>121387</v>
      </c>
      <c r="G425" s="52">
        <f t="shared" si="118"/>
        <v>58822</v>
      </c>
      <c r="H425" s="53">
        <f t="shared" si="119"/>
        <v>62565</v>
      </c>
      <c r="I425" s="53">
        <f t="shared" si="120"/>
        <v>44865</v>
      </c>
      <c r="J425" s="53">
        <f t="shared" si="121"/>
        <v>49134</v>
      </c>
      <c r="K425" s="50">
        <f t="shared" si="122"/>
        <v>13957</v>
      </c>
      <c r="L425" s="51">
        <f t="shared" si="123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hidden="1" x14ac:dyDescent="0.3">
      <c r="A426" s="31" t="s">
        <v>185</v>
      </c>
      <c r="B426" s="1" t="s">
        <v>595</v>
      </c>
      <c r="C426" s="30" t="str">
        <f t="shared" si="124"/>
        <v>LA England - Sheffield</v>
      </c>
      <c r="D426" s="51">
        <f t="shared" si="115"/>
        <v>232842</v>
      </c>
      <c r="E426" s="51">
        <f t="shared" si="116"/>
        <v>237974</v>
      </c>
      <c r="F426" s="52">
        <f t="shared" si="117"/>
        <v>589214</v>
      </c>
      <c r="G426" s="52">
        <f t="shared" si="118"/>
        <v>293715</v>
      </c>
      <c r="H426" s="53">
        <f t="shared" si="119"/>
        <v>295499</v>
      </c>
      <c r="I426" s="53">
        <f t="shared" si="120"/>
        <v>232842</v>
      </c>
      <c r="J426" s="53">
        <f t="shared" si="121"/>
        <v>237974</v>
      </c>
      <c r="K426" s="50">
        <f t="shared" si="122"/>
        <v>60873</v>
      </c>
      <c r="L426" s="51">
        <f t="shared" si="123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hidden="1" x14ac:dyDescent="0.3">
      <c r="A427" s="31" t="s">
        <v>185</v>
      </c>
      <c r="B427" s="1" t="s">
        <v>596</v>
      </c>
      <c r="C427" s="30" t="str">
        <f t="shared" si="124"/>
        <v>LA England - Shropshire</v>
      </c>
      <c r="D427" s="51">
        <f t="shared" si="115"/>
        <v>130476</v>
      </c>
      <c r="E427" s="51">
        <f t="shared" si="116"/>
        <v>134646</v>
      </c>
      <c r="F427" s="52">
        <f t="shared" si="117"/>
        <v>325415</v>
      </c>
      <c r="G427" s="52">
        <f t="shared" si="118"/>
        <v>161240</v>
      </c>
      <c r="H427" s="53">
        <f t="shared" si="119"/>
        <v>164175</v>
      </c>
      <c r="I427" s="53">
        <f t="shared" si="120"/>
        <v>130476</v>
      </c>
      <c r="J427" s="53">
        <f t="shared" si="121"/>
        <v>134646</v>
      </c>
      <c r="K427" s="50">
        <f t="shared" si="122"/>
        <v>30764</v>
      </c>
      <c r="L427" s="51">
        <f t="shared" si="123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hidden="1" x14ac:dyDescent="0.3">
      <c r="A428" s="31" t="s">
        <v>185</v>
      </c>
      <c r="B428" s="1" t="s">
        <v>597</v>
      </c>
      <c r="C428" s="30" t="str">
        <f t="shared" si="124"/>
        <v>LA England - Slough</v>
      </c>
      <c r="D428" s="51">
        <f t="shared" si="115"/>
        <v>53533</v>
      </c>
      <c r="E428" s="51">
        <f t="shared" si="116"/>
        <v>52391</v>
      </c>
      <c r="F428" s="52">
        <f t="shared" si="117"/>
        <v>149577</v>
      </c>
      <c r="G428" s="52">
        <f t="shared" si="118"/>
        <v>75829</v>
      </c>
      <c r="H428" s="53">
        <f t="shared" si="119"/>
        <v>73748</v>
      </c>
      <c r="I428" s="53">
        <f t="shared" si="120"/>
        <v>53533</v>
      </c>
      <c r="J428" s="53">
        <f t="shared" si="121"/>
        <v>52391</v>
      </c>
      <c r="K428" s="50">
        <f t="shared" si="122"/>
        <v>22296</v>
      </c>
      <c r="L428" s="51">
        <f t="shared" si="123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hidden="1" x14ac:dyDescent="0.3">
      <c r="A429" s="31" t="s">
        <v>185</v>
      </c>
      <c r="B429" s="1" t="s">
        <v>598</v>
      </c>
      <c r="C429" s="30" t="str">
        <f t="shared" si="124"/>
        <v>LA England - Solihull</v>
      </c>
      <c r="D429" s="51">
        <f t="shared" si="115"/>
        <v>81062</v>
      </c>
      <c r="E429" s="51">
        <f t="shared" si="116"/>
        <v>88480</v>
      </c>
      <c r="F429" s="52">
        <f t="shared" si="117"/>
        <v>217487</v>
      </c>
      <c r="G429" s="52">
        <f t="shared" si="118"/>
        <v>105896</v>
      </c>
      <c r="H429" s="53">
        <f t="shared" si="119"/>
        <v>111591</v>
      </c>
      <c r="I429" s="53">
        <f t="shared" si="120"/>
        <v>81062</v>
      </c>
      <c r="J429" s="53">
        <f t="shared" si="121"/>
        <v>88480</v>
      </c>
      <c r="K429" s="50">
        <f t="shared" si="122"/>
        <v>24834</v>
      </c>
      <c r="L429" s="51">
        <f t="shared" si="123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hidden="1" x14ac:dyDescent="0.3">
      <c r="A430" s="31" t="s">
        <v>185</v>
      </c>
      <c r="B430" s="1" t="s">
        <v>599</v>
      </c>
      <c r="C430" s="30" t="str">
        <f t="shared" si="124"/>
        <v>LA England - Somerset West and Taunton</v>
      </c>
      <c r="D430" s="51">
        <f t="shared" si="115"/>
        <v>60173</v>
      </c>
      <c r="E430" s="51">
        <f t="shared" si="116"/>
        <v>65469</v>
      </c>
      <c r="F430" s="52">
        <f t="shared" si="117"/>
        <v>155421</v>
      </c>
      <c r="G430" s="52">
        <f t="shared" si="118"/>
        <v>75331</v>
      </c>
      <c r="H430" s="53">
        <f t="shared" si="119"/>
        <v>80090</v>
      </c>
      <c r="I430" s="53">
        <f t="shared" si="120"/>
        <v>60173</v>
      </c>
      <c r="J430" s="53">
        <f t="shared" si="121"/>
        <v>65469</v>
      </c>
      <c r="K430" s="50">
        <f t="shared" si="122"/>
        <v>15158</v>
      </c>
      <c r="L430" s="51">
        <f t="shared" si="123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hidden="1" x14ac:dyDescent="0.3">
      <c r="A431" s="31" t="s">
        <v>185</v>
      </c>
      <c r="B431" s="1" t="s">
        <v>600</v>
      </c>
      <c r="C431" s="30" t="str">
        <f t="shared" si="124"/>
        <v>LA England - South Cambridgeshire</v>
      </c>
      <c r="D431" s="51">
        <f t="shared" si="115"/>
        <v>61193</v>
      </c>
      <c r="E431" s="51">
        <f t="shared" si="116"/>
        <v>63578</v>
      </c>
      <c r="F431" s="52">
        <f t="shared" si="117"/>
        <v>160904</v>
      </c>
      <c r="G431" s="52">
        <f t="shared" si="118"/>
        <v>79734</v>
      </c>
      <c r="H431" s="53">
        <f t="shared" si="119"/>
        <v>81170</v>
      </c>
      <c r="I431" s="53">
        <f t="shared" si="120"/>
        <v>61193</v>
      </c>
      <c r="J431" s="53">
        <f t="shared" si="121"/>
        <v>63578</v>
      </c>
      <c r="K431" s="50">
        <f t="shared" si="122"/>
        <v>18541</v>
      </c>
      <c r="L431" s="51">
        <f t="shared" si="123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hidden="1" x14ac:dyDescent="0.3">
      <c r="A432" s="31" t="s">
        <v>185</v>
      </c>
      <c r="B432" s="1" t="s">
        <v>601</v>
      </c>
      <c r="C432" s="30" t="str">
        <f t="shared" si="124"/>
        <v>LA England - South Derbyshire</v>
      </c>
      <c r="D432" s="51">
        <f t="shared" si="115"/>
        <v>41983</v>
      </c>
      <c r="E432" s="51">
        <f t="shared" si="116"/>
        <v>44418</v>
      </c>
      <c r="F432" s="52">
        <f t="shared" si="117"/>
        <v>109516</v>
      </c>
      <c r="G432" s="52">
        <f t="shared" si="118"/>
        <v>53909</v>
      </c>
      <c r="H432" s="53">
        <f t="shared" si="119"/>
        <v>55607</v>
      </c>
      <c r="I432" s="53">
        <f t="shared" si="120"/>
        <v>41983</v>
      </c>
      <c r="J432" s="53">
        <f t="shared" si="121"/>
        <v>44418</v>
      </c>
      <c r="K432" s="50">
        <f t="shared" si="122"/>
        <v>11926</v>
      </c>
      <c r="L432" s="51">
        <f t="shared" si="123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hidden="1" x14ac:dyDescent="0.3">
      <c r="A433" s="31" t="s">
        <v>185</v>
      </c>
      <c r="B433" s="1" t="s">
        <v>602</v>
      </c>
      <c r="C433" s="30" t="str">
        <f t="shared" si="124"/>
        <v>LA England - South Gloucestershire</v>
      </c>
      <c r="D433" s="51">
        <f t="shared" si="115"/>
        <v>111763</v>
      </c>
      <c r="E433" s="51">
        <f t="shared" si="116"/>
        <v>116126</v>
      </c>
      <c r="F433" s="52">
        <f t="shared" si="117"/>
        <v>287816</v>
      </c>
      <c r="G433" s="52">
        <f t="shared" si="118"/>
        <v>142464</v>
      </c>
      <c r="H433" s="53">
        <f t="shared" si="119"/>
        <v>145352</v>
      </c>
      <c r="I433" s="53">
        <f t="shared" si="120"/>
        <v>111763</v>
      </c>
      <c r="J433" s="53">
        <f t="shared" si="121"/>
        <v>116126</v>
      </c>
      <c r="K433" s="50">
        <f t="shared" si="122"/>
        <v>30701</v>
      </c>
      <c r="L433" s="51">
        <f t="shared" si="123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hidden="1" x14ac:dyDescent="0.3">
      <c r="A434" s="31" t="s">
        <v>185</v>
      </c>
      <c r="B434" s="1" t="s">
        <v>603</v>
      </c>
      <c r="C434" s="30" t="str">
        <f t="shared" si="124"/>
        <v>LA England - South Hams</v>
      </c>
      <c r="D434" s="51">
        <f t="shared" si="115"/>
        <v>34492</v>
      </c>
      <c r="E434" s="51">
        <f t="shared" si="116"/>
        <v>37775</v>
      </c>
      <c r="F434" s="52">
        <f t="shared" si="117"/>
        <v>87946</v>
      </c>
      <c r="G434" s="52">
        <f t="shared" si="118"/>
        <v>42455</v>
      </c>
      <c r="H434" s="53">
        <f t="shared" si="119"/>
        <v>45491</v>
      </c>
      <c r="I434" s="53">
        <f t="shared" si="120"/>
        <v>34492</v>
      </c>
      <c r="J434" s="53">
        <f t="shared" si="121"/>
        <v>37775</v>
      </c>
      <c r="K434" s="50">
        <f t="shared" si="122"/>
        <v>7963</v>
      </c>
      <c r="L434" s="51">
        <f t="shared" si="123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hidden="1" x14ac:dyDescent="0.3">
      <c r="A435" s="31" t="s">
        <v>185</v>
      </c>
      <c r="B435" s="1" t="s">
        <v>604</v>
      </c>
      <c r="C435" s="30" t="str">
        <f t="shared" si="124"/>
        <v>LA England - South Holland</v>
      </c>
      <c r="D435" s="51">
        <f t="shared" si="115"/>
        <v>37438</v>
      </c>
      <c r="E435" s="51">
        <f t="shared" si="116"/>
        <v>39583</v>
      </c>
      <c r="F435" s="52">
        <f t="shared" si="117"/>
        <v>95857</v>
      </c>
      <c r="G435" s="52">
        <f t="shared" si="118"/>
        <v>47049</v>
      </c>
      <c r="H435" s="53">
        <f t="shared" si="119"/>
        <v>48808</v>
      </c>
      <c r="I435" s="53">
        <f t="shared" si="120"/>
        <v>37438</v>
      </c>
      <c r="J435" s="53">
        <f t="shared" si="121"/>
        <v>39583</v>
      </c>
      <c r="K435" s="50">
        <f t="shared" si="122"/>
        <v>9611</v>
      </c>
      <c r="L435" s="51">
        <f t="shared" si="123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hidden="1" x14ac:dyDescent="0.3">
      <c r="A436" s="31" t="s">
        <v>185</v>
      </c>
      <c r="B436" s="1" t="s">
        <v>605</v>
      </c>
      <c r="C436" s="30" t="str">
        <f t="shared" si="124"/>
        <v>LA England - South Kesteven</v>
      </c>
      <c r="D436" s="51">
        <f t="shared" si="115"/>
        <v>54245</v>
      </c>
      <c r="E436" s="51">
        <f t="shared" si="116"/>
        <v>59513</v>
      </c>
      <c r="F436" s="52">
        <f t="shared" si="117"/>
        <v>143225</v>
      </c>
      <c r="G436" s="52">
        <f t="shared" si="118"/>
        <v>69158</v>
      </c>
      <c r="H436" s="53">
        <f t="shared" si="119"/>
        <v>74067</v>
      </c>
      <c r="I436" s="53">
        <f t="shared" si="120"/>
        <v>54245</v>
      </c>
      <c r="J436" s="53">
        <f t="shared" si="121"/>
        <v>59513</v>
      </c>
      <c r="K436" s="50">
        <f t="shared" si="122"/>
        <v>14913</v>
      </c>
      <c r="L436" s="51">
        <f t="shared" si="123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hidden="1" x14ac:dyDescent="0.3">
      <c r="A437" s="31" t="s">
        <v>185</v>
      </c>
      <c r="B437" s="1" t="s">
        <v>606</v>
      </c>
      <c r="C437" s="30" t="str">
        <f t="shared" si="124"/>
        <v>LA England - South Lakeland</v>
      </c>
      <c r="D437" s="51">
        <f t="shared" si="115"/>
        <v>42237</v>
      </c>
      <c r="E437" s="51">
        <f t="shared" si="116"/>
        <v>44966</v>
      </c>
      <c r="F437" s="52">
        <f t="shared" si="117"/>
        <v>104905</v>
      </c>
      <c r="G437" s="52">
        <f t="shared" si="118"/>
        <v>51436</v>
      </c>
      <c r="H437" s="53">
        <f t="shared" si="119"/>
        <v>53469</v>
      </c>
      <c r="I437" s="53">
        <f t="shared" si="120"/>
        <v>42237</v>
      </c>
      <c r="J437" s="53">
        <f t="shared" si="121"/>
        <v>44966</v>
      </c>
      <c r="K437" s="50">
        <f t="shared" si="122"/>
        <v>9199</v>
      </c>
      <c r="L437" s="51">
        <f t="shared" si="123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hidden="1" x14ac:dyDescent="0.3">
      <c r="A438" s="31" t="s">
        <v>185</v>
      </c>
      <c r="B438" s="1" t="s">
        <v>607</v>
      </c>
      <c r="C438" s="30" t="str">
        <f t="shared" si="124"/>
        <v>LA England - South Norfolk</v>
      </c>
      <c r="D438" s="51">
        <f t="shared" si="115"/>
        <v>54756</v>
      </c>
      <c r="E438" s="51">
        <f t="shared" si="116"/>
        <v>59293</v>
      </c>
      <c r="F438" s="52">
        <f t="shared" si="117"/>
        <v>143066</v>
      </c>
      <c r="G438" s="52">
        <f t="shared" si="118"/>
        <v>69698</v>
      </c>
      <c r="H438" s="53">
        <f t="shared" si="119"/>
        <v>73368</v>
      </c>
      <c r="I438" s="53">
        <f t="shared" si="120"/>
        <v>54756</v>
      </c>
      <c r="J438" s="53">
        <f t="shared" si="121"/>
        <v>59293</v>
      </c>
      <c r="K438" s="50">
        <f t="shared" si="122"/>
        <v>14942</v>
      </c>
      <c r="L438" s="51">
        <f t="shared" si="123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hidden="1" x14ac:dyDescent="0.3">
      <c r="A439" s="31" t="s">
        <v>185</v>
      </c>
      <c r="B439" s="1" t="s">
        <v>608</v>
      </c>
      <c r="C439" s="30" t="str">
        <f t="shared" si="124"/>
        <v>LA England - South Northamptonshire</v>
      </c>
      <c r="D439" s="51">
        <f t="shared" si="115"/>
        <v>36614</v>
      </c>
      <c r="E439" s="51">
        <f t="shared" si="116"/>
        <v>38568</v>
      </c>
      <c r="F439" s="52">
        <f t="shared" si="117"/>
        <v>95492</v>
      </c>
      <c r="G439" s="52">
        <f t="shared" si="118"/>
        <v>47041</v>
      </c>
      <c r="H439" s="53">
        <f t="shared" si="119"/>
        <v>48451</v>
      </c>
      <c r="I439" s="53">
        <f t="shared" si="120"/>
        <v>36614</v>
      </c>
      <c r="J439" s="53">
        <f t="shared" si="121"/>
        <v>38568</v>
      </c>
      <c r="K439" s="50">
        <f t="shared" si="122"/>
        <v>10427</v>
      </c>
      <c r="L439" s="51">
        <f t="shared" si="123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hidden="1" x14ac:dyDescent="0.3">
      <c r="A440" s="31" t="s">
        <v>185</v>
      </c>
      <c r="B440" s="1" t="s">
        <v>609</v>
      </c>
      <c r="C440" s="30" t="str">
        <f t="shared" si="124"/>
        <v>LA England - South Oxfordshire</v>
      </c>
      <c r="D440" s="51">
        <f t="shared" si="115"/>
        <v>54970</v>
      </c>
      <c r="E440" s="51">
        <f t="shared" si="116"/>
        <v>57907</v>
      </c>
      <c r="F440" s="52">
        <f t="shared" si="117"/>
        <v>143782</v>
      </c>
      <c r="G440" s="52">
        <f t="shared" si="118"/>
        <v>70843</v>
      </c>
      <c r="H440" s="53">
        <f t="shared" si="119"/>
        <v>72939</v>
      </c>
      <c r="I440" s="53">
        <f t="shared" si="120"/>
        <v>54970</v>
      </c>
      <c r="J440" s="53">
        <f t="shared" si="121"/>
        <v>57907</v>
      </c>
      <c r="K440" s="50">
        <f t="shared" si="122"/>
        <v>15873</v>
      </c>
      <c r="L440" s="51">
        <f t="shared" si="123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hidden="1" x14ac:dyDescent="0.3">
      <c r="A441" s="31" t="s">
        <v>185</v>
      </c>
      <c r="B441" s="1" t="s">
        <v>610</v>
      </c>
      <c r="C441" s="30" t="str">
        <f t="shared" si="124"/>
        <v>LA England - South Ribble</v>
      </c>
      <c r="D441" s="51">
        <f t="shared" si="115"/>
        <v>42848</v>
      </c>
      <c r="E441" s="51">
        <f t="shared" si="116"/>
        <v>45759</v>
      </c>
      <c r="F441" s="52">
        <f t="shared" si="117"/>
        <v>111086</v>
      </c>
      <c r="G441" s="52">
        <f t="shared" si="118"/>
        <v>54290</v>
      </c>
      <c r="H441" s="53">
        <f t="shared" si="119"/>
        <v>56796</v>
      </c>
      <c r="I441" s="53">
        <f t="shared" si="120"/>
        <v>42848</v>
      </c>
      <c r="J441" s="53">
        <f t="shared" si="121"/>
        <v>45759</v>
      </c>
      <c r="K441" s="50">
        <f t="shared" si="122"/>
        <v>11442</v>
      </c>
      <c r="L441" s="51">
        <f t="shared" si="123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hidden="1" x14ac:dyDescent="0.3">
      <c r="A442" s="31" t="s">
        <v>185</v>
      </c>
      <c r="B442" s="1" t="s">
        <v>611</v>
      </c>
      <c r="C442" s="30" t="str">
        <f t="shared" si="124"/>
        <v>LA England - South Somerset</v>
      </c>
      <c r="D442" s="51">
        <f t="shared" si="115"/>
        <v>65942</v>
      </c>
      <c r="E442" s="51">
        <f t="shared" si="116"/>
        <v>69757</v>
      </c>
      <c r="F442" s="52">
        <f t="shared" si="117"/>
        <v>168696</v>
      </c>
      <c r="G442" s="52">
        <f t="shared" si="118"/>
        <v>82704</v>
      </c>
      <c r="H442" s="53">
        <f t="shared" si="119"/>
        <v>85992</v>
      </c>
      <c r="I442" s="53">
        <f t="shared" si="120"/>
        <v>65942</v>
      </c>
      <c r="J442" s="53">
        <f t="shared" si="121"/>
        <v>69757</v>
      </c>
      <c r="K442" s="50">
        <f t="shared" si="122"/>
        <v>16762</v>
      </c>
      <c r="L442" s="51">
        <f t="shared" si="123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hidden="1" x14ac:dyDescent="0.3">
      <c r="A443" s="31" t="s">
        <v>185</v>
      </c>
      <c r="B443" s="1" t="s">
        <v>612</v>
      </c>
      <c r="C443" s="30" t="str">
        <f t="shared" si="124"/>
        <v>LA England - South Staffordshire</v>
      </c>
      <c r="D443" s="51">
        <f t="shared" si="115"/>
        <v>46031</v>
      </c>
      <c r="E443" s="51">
        <f t="shared" si="116"/>
        <v>46380</v>
      </c>
      <c r="F443" s="52">
        <f t="shared" si="117"/>
        <v>112369</v>
      </c>
      <c r="G443" s="52">
        <f t="shared" si="118"/>
        <v>56208</v>
      </c>
      <c r="H443" s="53">
        <f t="shared" si="119"/>
        <v>56161</v>
      </c>
      <c r="I443" s="53">
        <f t="shared" si="120"/>
        <v>46031</v>
      </c>
      <c r="J443" s="53">
        <f t="shared" si="121"/>
        <v>46380</v>
      </c>
      <c r="K443" s="50">
        <f t="shared" si="122"/>
        <v>10177</v>
      </c>
      <c r="L443" s="51">
        <f t="shared" si="123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hidden="1" x14ac:dyDescent="0.3">
      <c r="A444" s="31" t="s">
        <v>185</v>
      </c>
      <c r="B444" s="1" t="s">
        <v>613</v>
      </c>
      <c r="C444" s="30" t="str">
        <f t="shared" si="124"/>
        <v>LA England - South Tyneside</v>
      </c>
      <c r="D444" s="51">
        <f t="shared" si="115"/>
        <v>57876</v>
      </c>
      <c r="E444" s="51">
        <f t="shared" si="116"/>
        <v>63002</v>
      </c>
      <c r="F444" s="52">
        <f t="shared" si="117"/>
        <v>151133</v>
      </c>
      <c r="G444" s="52">
        <f t="shared" si="118"/>
        <v>73400</v>
      </c>
      <c r="H444" s="53">
        <f t="shared" si="119"/>
        <v>77733</v>
      </c>
      <c r="I444" s="53">
        <f t="shared" si="120"/>
        <v>57876</v>
      </c>
      <c r="J444" s="53">
        <f t="shared" si="121"/>
        <v>63002</v>
      </c>
      <c r="K444" s="50">
        <f t="shared" si="122"/>
        <v>15524</v>
      </c>
      <c r="L444" s="51">
        <f t="shared" si="123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hidden="1" x14ac:dyDescent="0.3">
      <c r="A445" s="31" t="s">
        <v>185</v>
      </c>
      <c r="B445" s="1" t="s">
        <v>614</v>
      </c>
      <c r="C445" s="30" t="str">
        <f t="shared" si="124"/>
        <v>LA England - Southampton</v>
      </c>
      <c r="D445" s="51">
        <f t="shared" si="115"/>
        <v>102904</v>
      </c>
      <c r="E445" s="51">
        <f t="shared" si="116"/>
        <v>98162</v>
      </c>
      <c r="F445" s="52">
        <f t="shared" si="117"/>
        <v>252872</v>
      </c>
      <c r="G445" s="52">
        <f t="shared" si="118"/>
        <v>129669</v>
      </c>
      <c r="H445" s="53">
        <f t="shared" si="119"/>
        <v>123203</v>
      </c>
      <c r="I445" s="53">
        <f t="shared" si="120"/>
        <v>102904</v>
      </c>
      <c r="J445" s="53">
        <f t="shared" si="121"/>
        <v>98162</v>
      </c>
      <c r="K445" s="50">
        <f t="shared" si="122"/>
        <v>26765</v>
      </c>
      <c r="L445" s="51">
        <f t="shared" si="123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hidden="1" x14ac:dyDescent="0.3">
      <c r="A446" s="31" t="s">
        <v>185</v>
      </c>
      <c r="B446" s="1" t="s">
        <v>615</v>
      </c>
      <c r="C446" s="30" t="str">
        <f t="shared" si="124"/>
        <v>LA England - Southend-on-Sea</v>
      </c>
      <c r="D446" s="51">
        <f t="shared" si="115"/>
        <v>69358</v>
      </c>
      <c r="E446" s="51">
        <f t="shared" si="116"/>
        <v>73679</v>
      </c>
      <c r="F446" s="52">
        <f t="shared" si="117"/>
        <v>182773</v>
      </c>
      <c r="G446" s="52">
        <f t="shared" si="118"/>
        <v>89594</v>
      </c>
      <c r="H446" s="53">
        <f t="shared" si="119"/>
        <v>93179</v>
      </c>
      <c r="I446" s="53">
        <f t="shared" si="120"/>
        <v>69358</v>
      </c>
      <c r="J446" s="53">
        <f t="shared" si="121"/>
        <v>73679</v>
      </c>
      <c r="K446" s="50">
        <f t="shared" si="122"/>
        <v>20236</v>
      </c>
      <c r="L446" s="51">
        <f t="shared" si="123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hidden="1" x14ac:dyDescent="0.3">
      <c r="A447" s="31" t="s">
        <v>185</v>
      </c>
      <c r="B447" s="1" t="s">
        <v>616</v>
      </c>
      <c r="C447" s="30" t="str">
        <f t="shared" si="124"/>
        <v>LA England - Southwark</v>
      </c>
      <c r="D447" s="51">
        <f t="shared" si="115"/>
        <v>127180</v>
      </c>
      <c r="E447" s="51">
        <f t="shared" si="116"/>
        <v>126931</v>
      </c>
      <c r="F447" s="52">
        <f t="shared" si="117"/>
        <v>320017</v>
      </c>
      <c r="G447" s="52">
        <f t="shared" si="118"/>
        <v>160856</v>
      </c>
      <c r="H447" s="53">
        <f t="shared" si="119"/>
        <v>159161</v>
      </c>
      <c r="I447" s="53">
        <f t="shared" si="120"/>
        <v>127180</v>
      </c>
      <c r="J447" s="53">
        <f t="shared" si="121"/>
        <v>126931</v>
      </c>
      <c r="K447" s="50">
        <f t="shared" si="122"/>
        <v>33676</v>
      </c>
      <c r="L447" s="51">
        <f t="shared" si="123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hidden="1" x14ac:dyDescent="0.3">
      <c r="A448" s="31" t="s">
        <v>185</v>
      </c>
      <c r="B448" s="1" t="s">
        <v>617</v>
      </c>
      <c r="C448" s="30" t="str">
        <f t="shared" si="124"/>
        <v>LA England - Spelthorne</v>
      </c>
      <c r="D448" s="51">
        <f t="shared" si="115"/>
        <v>37757</v>
      </c>
      <c r="E448" s="51">
        <f t="shared" si="116"/>
        <v>40057</v>
      </c>
      <c r="F448" s="52">
        <f t="shared" si="117"/>
        <v>99873</v>
      </c>
      <c r="G448" s="52">
        <f t="shared" si="118"/>
        <v>49178</v>
      </c>
      <c r="H448" s="53">
        <f t="shared" si="119"/>
        <v>50695</v>
      </c>
      <c r="I448" s="53">
        <f t="shared" si="120"/>
        <v>37757</v>
      </c>
      <c r="J448" s="53">
        <f t="shared" si="121"/>
        <v>40057</v>
      </c>
      <c r="K448" s="50">
        <f t="shared" si="122"/>
        <v>11421</v>
      </c>
      <c r="L448" s="51">
        <f t="shared" si="123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hidden="1" x14ac:dyDescent="0.3">
      <c r="A449" s="31" t="s">
        <v>185</v>
      </c>
      <c r="B449" s="1" t="s">
        <v>618</v>
      </c>
      <c r="C449" s="30" t="str">
        <f t="shared" si="124"/>
        <v>LA England - St Albans</v>
      </c>
      <c r="D449" s="51">
        <f t="shared" si="115"/>
        <v>54058</v>
      </c>
      <c r="E449" s="51">
        <f t="shared" si="116"/>
        <v>58149</v>
      </c>
      <c r="F449" s="52">
        <f t="shared" si="117"/>
        <v>149317</v>
      </c>
      <c r="G449" s="52">
        <f t="shared" si="118"/>
        <v>73197</v>
      </c>
      <c r="H449" s="53">
        <f t="shared" si="119"/>
        <v>76120</v>
      </c>
      <c r="I449" s="53">
        <f t="shared" si="120"/>
        <v>54058</v>
      </c>
      <c r="J449" s="53">
        <f t="shared" si="121"/>
        <v>58149</v>
      </c>
      <c r="K449" s="50">
        <f t="shared" si="122"/>
        <v>19139</v>
      </c>
      <c r="L449" s="51">
        <f t="shared" si="123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hidden="1" x14ac:dyDescent="0.3">
      <c r="A450" s="31" t="s">
        <v>185</v>
      </c>
      <c r="B450" s="1" t="s">
        <v>619</v>
      </c>
      <c r="C450" s="30" t="str">
        <f t="shared" si="124"/>
        <v>LA England - St. Helens</v>
      </c>
      <c r="D450" s="51">
        <f t="shared" si="115"/>
        <v>70210</v>
      </c>
      <c r="E450" s="51">
        <f t="shared" si="116"/>
        <v>73992</v>
      </c>
      <c r="F450" s="52">
        <f t="shared" si="117"/>
        <v>181095</v>
      </c>
      <c r="G450" s="52">
        <f t="shared" si="118"/>
        <v>89111</v>
      </c>
      <c r="H450" s="53">
        <f t="shared" si="119"/>
        <v>91984</v>
      </c>
      <c r="I450" s="53">
        <f t="shared" si="120"/>
        <v>70210</v>
      </c>
      <c r="J450" s="53">
        <f t="shared" si="121"/>
        <v>73992</v>
      </c>
      <c r="K450" s="50">
        <f t="shared" si="122"/>
        <v>18901</v>
      </c>
      <c r="L450" s="51">
        <f t="shared" si="123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hidden="1" x14ac:dyDescent="0.3">
      <c r="A451" s="31" t="s">
        <v>185</v>
      </c>
      <c r="B451" s="1" t="s">
        <v>620</v>
      </c>
      <c r="C451" s="30" t="str">
        <f t="shared" si="124"/>
        <v>LA England - Stafford</v>
      </c>
      <c r="D451" s="51">
        <f t="shared" si="115"/>
        <v>55126</v>
      </c>
      <c r="E451" s="51">
        <f t="shared" si="116"/>
        <v>56337</v>
      </c>
      <c r="F451" s="52">
        <f t="shared" si="117"/>
        <v>137858</v>
      </c>
      <c r="G451" s="52">
        <f t="shared" si="118"/>
        <v>68617</v>
      </c>
      <c r="H451" s="53">
        <f t="shared" si="119"/>
        <v>69241</v>
      </c>
      <c r="I451" s="53">
        <f t="shared" si="120"/>
        <v>55126</v>
      </c>
      <c r="J451" s="53">
        <f t="shared" si="121"/>
        <v>56337</v>
      </c>
      <c r="K451" s="50">
        <f t="shared" si="122"/>
        <v>13491</v>
      </c>
      <c r="L451" s="51">
        <f t="shared" si="123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hidden="1" x14ac:dyDescent="0.3">
      <c r="A452" s="31" t="s">
        <v>185</v>
      </c>
      <c r="B452" s="1" t="s">
        <v>621</v>
      </c>
      <c r="C452" s="30" t="str">
        <f t="shared" si="124"/>
        <v>LA England - Staffordshire Moorlands</v>
      </c>
      <c r="D452" s="51">
        <f t="shared" si="115"/>
        <v>39426</v>
      </c>
      <c r="E452" s="51">
        <f t="shared" si="116"/>
        <v>41206</v>
      </c>
      <c r="F452" s="52">
        <f t="shared" si="117"/>
        <v>98427</v>
      </c>
      <c r="G452" s="52">
        <f t="shared" si="118"/>
        <v>48541</v>
      </c>
      <c r="H452" s="53">
        <f t="shared" si="119"/>
        <v>49886</v>
      </c>
      <c r="I452" s="53">
        <f t="shared" si="120"/>
        <v>39426</v>
      </c>
      <c r="J452" s="53">
        <f t="shared" si="121"/>
        <v>41206</v>
      </c>
      <c r="K452" s="50">
        <f t="shared" si="122"/>
        <v>9115</v>
      </c>
      <c r="L452" s="51">
        <f t="shared" si="123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hidden="1" x14ac:dyDescent="0.3">
      <c r="A453" s="31" t="s">
        <v>185</v>
      </c>
      <c r="B453" s="1" t="s">
        <v>622</v>
      </c>
      <c r="C453" s="30" t="str">
        <f t="shared" si="124"/>
        <v>LA England - Stevenage</v>
      </c>
      <c r="D453" s="51">
        <f t="shared" si="115"/>
        <v>33056</v>
      </c>
      <c r="E453" s="51">
        <f t="shared" si="116"/>
        <v>34693</v>
      </c>
      <c r="F453" s="52">
        <f t="shared" si="117"/>
        <v>88104</v>
      </c>
      <c r="G453" s="52">
        <f t="shared" si="118"/>
        <v>43628</v>
      </c>
      <c r="H453" s="53">
        <f t="shared" si="119"/>
        <v>44476</v>
      </c>
      <c r="I453" s="53">
        <f t="shared" si="120"/>
        <v>33056</v>
      </c>
      <c r="J453" s="53">
        <f t="shared" si="121"/>
        <v>34693</v>
      </c>
      <c r="K453" s="50">
        <f t="shared" si="122"/>
        <v>10572</v>
      </c>
      <c r="L453" s="51">
        <f t="shared" si="123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hidden="1" x14ac:dyDescent="0.3">
      <c r="A454" s="31" t="s">
        <v>185</v>
      </c>
      <c r="B454" s="1" t="s">
        <v>623</v>
      </c>
      <c r="C454" s="30" t="str">
        <f t="shared" si="124"/>
        <v>LA England - Stockport</v>
      </c>
      <c r="D454" s="51">
        <f t="shared" si="115"/>
        <v>111346</v>
      </c>
      <c r="E454" s="51">
        <f t="shared" si="116"/>
        <v>118948</v>
      </c>
      <c r="F454" s="52">
        <f t="shared" si="117"/>
        <v>294197</v>
      </c>
      <c r="G454" s="52">
        <f t="shared" si="118"/>
        <v>144354</v>
      </c>
      <c r="H454" s="53">
        <f t="shared" si="119"/>
        <v>149843</v>
      </c>
      <c r="I454" s="53">
        <f t="shared" si="120"/>
        <v>111346</v>
      </c>
      <c r="J454" s="53">
        <f t="shared" si="121"/>
        <v>118948</v>
      </c>
      <c r="K454" s="50">
        <f t="shared" si="122"/>
        <v>33008</v>
      </c>
      <c r="L454" s="51">
        <f t="shared" si="123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hidden="1" x14ac:dyDescent="0.3">
      <c r="A455" s="31" t="s">
        <v>185</v>
      </c>
      <c r="B455" s="1" t="s">
        <v>624</v>
      </c>
      <c r="C455" s="30" t="str">
        <f t="shared" si="124"/>
        <v>LA England - Stockton-on-Tees</v>
      </c>
      <c r="D455" s="51">
        <f t="shared" si="115"/>
        <v>75118</v>
      </c>
      <c r="E455" s="51">
        <f t="shared" si="116"/>
        <v>78280</v>
      </c>
      <c r="F455" s="52">
        <f t="shared" si="117"/>
        <v>197419</v>
      </c>
      <c r="G455" s="52">
        <f t="shared" si="118"/>
        <v>97711</v>
      </c>
      <c r="H455" s="53">
        <f t="shared" si="119"/>
        <v>99708</v>
      </c>
      <c r="I455" s="53">
        <f t="shared" si="120"/>
        <v>75118</v>
      </c>
      <c r="J455" s="53">
        <f t="shared" si="121"/>
        <v>78280</v>
      </c>
      <c r="K455" s="50">
        <f t="shared" si="122"/>
        <v>22593</v>
      </c>
      <c r="L455" s="51">
        <f t="shared" si="123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hidden="1" x14ac:dyDescent="0.3">
      <c r="A456" s="31" t="s">
        <v>185</v>
      </c>
      <c r="B456" s="1" t="s">
        <v>625</v>
      </c>
      <c r="C456" s="30" t="str">
        <f t="shared" si="124"/>
        <v>LA England - Stoke-on-Trent</v>
      </c>
      <c r="D456" s="51">
        <f t="shared" si="115"/>
        <v>99486</v>
      </c>
      <c r="E456" s="51">
        <f t="shared" si="116"/>
        <v>98831</v>
      </c>
      <c r="F456" s="52">
        <f t="shared" si="117"/>
        <v>256622</v>
      </c>
      <c r="G456" s="52">
        <f t="shared" si="118"/>
        <v>129266</v>
      </c>
      <c r="H456" s="53">
        <f t="shared" si="119"/>
        <v>127356</v>
      </c>
      <c r="I456" s="53">
        <f t="shared" si="120"/>
        <v>99486</v>
      </c>
      <c r="J456" s="53">
        <f t="shared" si="121"/>
        <v>98831</v>
      </c>
      <c r="K456" s="50">
        <f t="shared" si="122"/>
        <v>29780</v>
      </c>
      <c r="L456" s="51">
        <f t="shared" si="123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hidden="1" x14ac:dyDescent="0.3">
      <c r="A457" s="31" t="s">
        <v>185</v>
      </c>
      <c r="B457" s="1" t="s">
        <v>626</v>
      </c>
      <c r="C457" s="30" t="str">
        <f t="shared" si="124"/>
        <v>LA England - Stratford-on-Avon</v>
      </c>
      <c r="D457" s="51">
        <f t="shared" si="115"/>
        <v>51659</v>
      </c>
      <c r="E457" s="51">
        <f t="shared" si="116"/>
        <v>55862</v>
      </c>
      <c r="F457" s="52">
        <f t="shared" si="117"/>
        <v>132402</v>
      </c>
      <c r="G457" s="52">
        <f t="shared" si="118"/>
        <v>64378</v>
      </c>
      <c r="H457" s="53">
        <f t="shared" si="119"/>
        <v>68024</v>
      </c>
      <c r="I457" s="53">
        <f t="shared" si="120"/>
        <v>51659</v>
      </c>
      <c r="J457" s="53">
        <f t="shared" si="121"/>
        <v>55862</v>
      </c>
      <c r="K457" s="50">
        <f t="shared" si="122"/>
        <v>12719</v>
      </c>
      <c r="L457" s="51">
        <f t="shared" si="123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hidden="1" x14ac:dyDescent="0.3">
      <c r="A458" s="31" t="s">
        <v>185</v>
      </c>
      <c r="B458" s="1" t="s">
        <v>627</v>
      </c>
      <c r="C458" s="30" t="str">
        <f t="shared" si="124"/>
        <v>LA England - Stroud</v>
      </c>
      <c r="D458" s="51">
        <f t="shared" ref="D458:D514" si="125">I458</f>
        <v>46929</v>
      </c>
      <c r="E458" s="51">
        <f t="shared" ref="E458:E514" si="126">J458</f>
        <v>49779</v>
      </c>
      <c r="F458" s="52">
        <f t="shared" ref="F458:F514" si="127">G458+H458</f>
        <v>120903</v>
      </c>
      <c r="G458" s="52">
        <f t="shared" ref="G458:G514" si="128">SUM(M458:CY458)</f>
        <v>59362</v>
      </c>
      <c r="H458" s="53">
        <f t="shared" ref="H458:H514" si="129">SUM(CZ458:GL458)</f>
        <v>61541</v>
      </c>
      <c r="I458" s="53">
        <f t="shared" ref="I458:I514" si="130">SUM(AE458:CY458)</f>
        <v>46929</v>
      </c>
      <c r="J458" s="53">
        <f t="shared" ref="J458:J514" si="131">SUM(DR458:GL458)</f>
        <v>49779</v>
      </c>
      <c r="K458" s="50">
        <f t="shared" ref="K458:K514" si="132">SUM(M458:AD458)</f>
        <v>12433</v>
      </c>
      <c r="L458" s="51">
        <f t="shared" ref="L458:L514" si="133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hidden="1" x14ac:dyDescent="0.3">
      <c r="A459" s="31" t="s">
        <v>185</v>
      </c>
      <c r="B459" s="1" t="s">
        <v>628</v>
      </c>
      <c r="C459" s="30" t="str">
        <f t="shared" si="124"/>
        <v>LA England - Sunderland</v>
      </c>
      <c r="D459" s="51">
        <f t="shared" si="125"/>
        <v>107086</v>
      </c>
      <c r="E459" s="51">
        <f t="shared" si="126"/>
        <v>115795</v>
      </c>
      <c r="F459" s="52">
        <f t="shared" si="127"/>
        <v>277846</v>
      </c>
      <c r="G459" s="52">
        <f t="shared" si="128"/>
        <v>135461</v>
      </c>
      <c r="H459" s="53">
        <f t="shared" si="129"/>
        <v>142385</v>
      </c>
      <c r="I459" s="53">
        <f t="shared" si="130"/>
        <v>107086</v>
      </c>
      <c r="J459" s="53">
        <f t="shared" si="131"/>
        <v>115795</v>
      </c>
      <c r="K459" s="50">
        <f t="shared" si="132"/>
        <v>28375</v>
      </c>
      <c r="L459" s="51">
        <f t="shared" si="133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hidden="1" x14ac:dyDescent="0.3">
      <c r="A460" s="31" t="s">
        <v>185</v>
      </c>
      <c r="B460" s="1" t="s">
        <v>629</v>
      </c>
      <c r="C460" s="30" t="str">
        <f t="shared" ref="C460:C514" si="134">CONCATENATE(A460," - ",B460)</f>
        <v>LA England - Surrey Heath</v>
      </c>
      <c r="D460" s="51">
        <f t="shared" si="125"/>
        <v>34154</v>
      </c>
      <c r="E460" s="51">
        <f t="shared" si="126"/>
        <v>35766</v>
      </c>
      <c r="F460" s="52">
        <f t="shared" si="127"/>
        <v>89204</v>
      </c>
      <c r="G460" s="52">
        <f t="shared" si="128"/>
        <v>44062</v>
      </c>
      <c r="H460" s="53">
        <f t="shared" si="129"/>
        <v>45142</v>
      </c>
      <c r="I460" s="53">
        <f t="shared" si="130"/>
        <v>34154</v>
      </c>
      <c r="J460" s="53">
        <f t="shared" si="131"/>
        <v>35766</v>
      </c>
      <c r="K460" s="50">
        <f t="shared" si="132"/>
        <v>9908</v>
      </c>
      <c r="L460" s="51">
        <f t="shared" si="133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hidden="1" x14ac:dyDescent="0.3">
      <c r="A461" s="31" t="s">
        <v>185</v>
      </c>
      <c r="B461" s="1" t="s">
        <v>630</v>
      </c>
      <c r="C461" s="30" t="str">
        <f t="shared" si="134"/>
        <v>LA England - Sutton</v>
      </c>
      <c r="D461" s="51">
        <f t="shared" si="125"/>
        <v>76020</v>
      </c>
      <c r="E461" s="51">
        <f t="shared" si="126"/>
        <v>82337</v>
      </c>
      <c r="F461" s="52">
        <f t="shared" si="127"/>
        <v>207707</v>
      </c>
      <c r="G461" s="52">
        <f t="shared" si="128"/>
        <v>101319</v>
      </c>
      <c r="H461" s="53">
        <f t="shared" si="129"/>
        <v>106388</v>
      </c>
      <c r="I461" s="53">
        <f t="shared" si="130"/>
        <v>76020</v>
      </c>
      <c r="J461" s="53">
        <f t="shared" si="131"/>
        <v>82337</v>
      </c>
      <c r="K461" s="50">
        <f t="shared" si="132"/>
        <v>25299</v>
      </c>
      <c r="L461" s="51">
        <f t="shared" si="133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hidden="1" x14ac:dyDescent="0.3">
      <c r="A462" s="31" t="s">
        <v>185</v>
      </c>
      <c r="B462" s="1" t="s">
        <v>631</v>
      </c>
      <c r="C462" s="30" t="str">
        <f t="shared" si="134"/>
        <v>LA England - Swale</v>
      </c>
      <c r="D462" s="51">
        <f t="shared" si="125"/>
        <v>56848</v>
      </c>
      <c r="E462" s="51">
        <f t="shared" si="126"/>
        <v>59835</v>
      </c>
      <c r="F462" s="52">
        <f t="shared" si="127"/>
        <v>151015</v>
      </c>
      <c r="G462" s="52">
        <f t="shared" si="128"/>
        <v>74521</v>
      </c>
      <c r="H462" s="53">
        <f t="shared" si="129"/>
        <v>76494</v>
      </c>
      <c r="I462" s="53">
        <f t="shared" si="130"/>
        <v>56848</v>
      </c>
      <c r="J462" s="53">
        <f t="shared" si="131"/>
        <v>59835</v>
      </c>
      <c r="K462" s="50">
        <f t="shared" si="132"/>
        <v>17673</v>
      </c>
      <c r="L462" s="51">
        <f t="shared" si="133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hidden="1" x14ac:dyDescent="0.3">
      <c r="A463" s="31" t="s">
        <v>185</v>
      </c>
      <c r="B463" s="1" t="s">
        <v>632</v>
      </c>
      <c r="C463" s="30" t="str">
        <f t="shared" si="134"/>
        <v>LA England - Swindon</v>
      </c>
      <c r="D463" s="51">
        <f t="shared" si="125"/>
        <v>85303</v>
      </c>
      <c r="E463" s="51">
        <f t="shared" si="126"/>
        <v>86826</v>
      </c>
      <c r="F463" s="52">
        <f t="shared" si="127"/>
        <v>222881</v>
      </c>
      <c r="G463" s="52">
        <f t="shared" si="128"/>
        <v>111279</v>
      </c>
      <c r="H463" s="53">
        <f t="shared" si="129"/>
        <v>111602</v>
      </c>
      <c r="I463" s="53">
        <f t="shared" si="130"/>
        <v>85303</v>
      </c>
      <c r="J463" s="53">
        <f t="shared" si="131"/>
        <v>86826</v>
      </c>
      <c r="K463" s="50">
        <f t="shared" si="132"/>
        <v>25976</v>
      </c>
      <c r="L463" s="51">
        <f t="shared" si="133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hidden="1" x14ac:dyDescent="0.3">
      <c r="A464" s="31" t="s">
        <v>185</v>
      </c>
      <c r="B464" s="1" t="s">
        <v>633</v>
      </c>
      <c r="C464" s="30" t="str">
        <f t="shared" si="134"/>
        <v>LA England - Tameside</v>
      </c>
      <c r="D464" s="51">
        <f t="shared" si="125"/>
        <v>85944</v>
      </c>
      <c r="E464" s="51">
        <f t="shared" si="126"/>
        <v>90217</v>
      </c>
      <c r="F464" s="52">
        <f t="shared" si="127"/>
        <v>227117</v>
      </c>
      <c r="G464" s="52">
        <f t="shared" si="128"/>
        <v>111979</v>
      </c>
      <c r="H464" s="53">
        <f t="shared" si="129"/>
        <v>115138</v>
      </c>
      <c r="I464" s="53">
        <f t="shared" si="130"/>
        <v>85944</v>
      </c>
      <c r="J464" s="53">
        <f t="shared" si="131"/>
        <v>90217</v>
      </c>
      <c r="K464" s="50">
        <f t="shared" si="132"/>
        <v>26035</v>
      </c>
      <c r="L464" s="51">
        <f t="shared" si="133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hidden="1" x14ac:dyDescent="0.3">
      <c r="A465" s="31" t="s">
        <v>185</v>
      </c>
      <c r="B465" s="1" t="s">
        <v>634</v>
      </c>
      <c r="C465" s="30" t="str">
        <f t="shared" si="134"/>
        <v>LA England - Tamworth</v>
      </c>
      <c r="D465" s="51">
        <f t="shared" si="125"/>
        <v>29058</v>
      </c>
      <c r="E465" s="51">
        <f t="shared" si="126"/>
        <v>31143</v>
      </c>
      <c r="F465" s="52">
        <f t="shared" si="127"/>
        <v>76864</v>
      </c>
      <c r="G465" s="52">
        <f t="shared" si="128"/>
        <v>37691</v>
      </c>
      <c r="H465" s="53">
        <f t="shared" si="129"/>
        <v>39173</v>
      </c>
      <c r="I465" s="53">
        <f t="shared" si="130"/>
        <v>29058</v>
      </c>
      <c r="J465" s="53">
        <f t="shared" si="131"/>
        <v>31143</v>
      </c>
      <c r="K465" s="50">
        <f t="shared" si="132"/>
        <v>8633</v>
      </c>
      <c r="L465" s="51">
        <f t="shared" si="133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hidden="1" x14ac:dyDescent="0.3">
      <c r="A466" s="31" t="s">
        <v>185</v>
      </c>
      <c r="B466" s="1" t="s">
        <v>635</v>
      </c>
      <c r="C466" s="30" t="str">
        <f t="shared" si="134"/>
        <v>LA England - Tandridge</v>
      </c>
      <c r="D466" s="51">
        <f t="shared" si="125"/>
        <v>33252</v>
      </c>
      <c r="E466" s="51">
        <f t="shared" si="126"/>
        <v>36059</v>
      </c>
      <c r="F466" s="52">
        <f t="shared" si="127"/>
        <v>88542</v>
      </c>
      <c r="G466" s="52">
        <f t="shared" si="128"/>
        <v>43086</v>
      </c>
      <c r="H466" s="53">
        <f t="shared" si="129"/>
        <v>45456</v>
      </c>
      <c r="I466" s="53">
        <f t="shared" si="130"/>
        <v>33252</v>
      </c>
      <c r="J466" s="53">
        <f t="shared" si="131"/>
        <v>36059</v>
      </c>
      <c r="K466" s="50">
        <f t="shared" si="132"/>
        <v>9834</v>
      </c>
      <c r="L466" s="51">
        <f t="shared" si="133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hidden="1" x14ac:dyDescent="0.3">
      <c r="A467" s="31" t="s">
        <v>185</v>
      </c>
      <c r="B467" s="1" t="s">
        <v>636</v>
      </c>
      <c r="C467" s="30" t="str">
        <f t="shared" si="134"/>
        <v>LA England - Teignbridge</v>
      </c>
      <c r="D467" s="51">
        <f t="shared" si="125"/>
        <v>52517</v>
      </c>
      <c r="E467" s="51">
        <f t="shared" si="126"/>
        <v>57891</v>
      </c>
      <c r="F467" s="52">
        <f t="shared" si="127"/>
        <v>135039</v>
      </c>
      <c r="G467" s="52">
        <f t="shared" si="128"/>
        <v>65233</v>
      </c>
      <c r="H467" s="53">
        <f t="shared" si="129"/>
        <v>69806</v>
      </c>
      <c r="I467" s="53">
        <f t="shared" si="130"/>
        <v>52517</v>
      </c>
      <c r="J467" s="53">
        <f t="shared" si="131"/>
        <v>57891</v>
      </c>
      <c r="K467" s="50">
        <f t="shared" si="132"/>
        <v>12716</v>
      </c>
      <c r="L467" s="51">
        <f t="shared" si="133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hidden="1" x14ac:dyDescent="0.3">
      <c r="A468" s="31" t="s">
        <v>185</v>
      </c>
      <c r="B468" s="1" t="s">
        <v>637</v>
      </c>
      <c r="C468" s="30" t="str">
        <f t="shared" si="134"/>
        <v>LA England - Telford and Wrekin</v>
      </c>
      <c r="D468" s="51">
        <f t="shared" si="125"/>
        <v>68803</v>
      </c>
      <c r="E468" s="51">
        <f t="shared" si="126"/>
        <v>70873</v>
      </c>
      <c r="F468" s="52">
        <f t="shared" si="127"/>
        <v>181322</v>
      </c>
      <c r="G468" s="52">
        <f t="shared" si="128"/>
        <v>89974</v>
      </c>
      <c r="H468" s="53">
        <f t="shared" si="129"/>
        <v>91348</v>
      </c>
      <c r="I468" s="53">
        <f t="shared" si="130"/>
        <v>68803</v>
      </c>
      <c r="J468" s="53">
        <f t="shared" si="131"/>
        <v>70873</v>
      </c>
      <c r="K468" s="50">
        <f t="shared" si="132"/>
        <v>21171</v>
      </c>
      <c r="L468" s="51">
        <f t="shared" si="133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hidden="1" x14ac:dyDescent="0.3">
      <c r="A469" s="31" t="s">
        <v>185</v>
      </c>
      <c r="B469" s="1" t="s">
        <v>638</v>
      </c>
      <c r="C469" s="30" t="str">
        <f t="shared" si="134"/>
        <v>LA England - Tendring</v>
      </c>
      <c r="D469" s="51">
        <f t="shared" si="125"/>
        <v>57113</v>
      </c>
      <c r="E469" s="51">
        <f t="shared" si="126"/>
        <v>63160</v>
      </c>
      <c r="F469" s="52">
        <f t="shared" si="127"/>
        <v>147353</v>
      </c>
      <c r="G469" s="52">
        <f t="shared" si="128"/>
        <v>70931</v>
      </c>
      <c r="H469" s="53">
        <f t="shared" si="129"/>
        <v>76422</v>
      </c>
      <c r="I469" s="53">
        <f t="shared" si="130"/>
        <v>57113</v>
      </c>
      <c r="J469" s="53">
        <f t="shared" si="131"/>
        <v>63160</v>
      </c>
      <c r="K469" s="50">
        <f t="shared" si="132"/>
        <v>13818</v>
      </c>
      <c r="L469" s="51">
        <f t="shared" si="133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hidden="1" x14ac:dyDescent="0.3">
      <c r="A470" s="31" t="s">
        <v>185</v>
      </c>
      <c r="B470" s="1" t="s">
        <v>639</v>
      </c>
      <c r="C470" s="30" t="str">
        <f t="shared" si="134"/>
        <v>LA England - Test Valley</v>
      </c>
      <c r="D470" s="51">
        <f t="shared" si="125"/>
        <v>48416</v>
      </c>
      <c r="E470" s="51">
        <f t="shared" si="126"/>
        <v>52111</v>
      </c>
      <c r="F470" s="52">
        <f t="shared" si="127"/>
        <v>127163</v>
      </c>
      <c r="G470" s="52">
        <f t="shared" si="128"/>
        <v>61974</v>
      </c>
      <c r="H470" s="53">
        <f t="shared" si="129"/>
        <v>65189</v>
      </c>
      <c r="I470" s="53">
        <f t="shared" si="130"/>
        <v>48416</v>
      </c>
      <c r="J470" s="53">
        <f t="shared" si="131"/>
        <v>52111</v>
      </c>
      <c r="K470" s="50">
        <f t="shared" si="132"/>
        <v>13558</v>
      </c>
      <c r="L470" s="51">
        <f t="shared" si="133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hidden="1" x14ac:dyDescent="0.3">
      <c r="A471" s="31" t="s">
        <v>185</v>
      </c>
      <c r="B471" s="1" t="s">
        <v>640</v>
      </c>
      <c r="C471" s="30" t="str">
        <f t="shared" si="134"/>
        <v>LA England - Tewkesbury</v>
      </c>
      <c r="D471" s="51">
        <f t="shared" si="125"/>
        <v>36668</v>
      </c>
      <c r="E471" s="51">
        <f t="shared" si="126"/>
        <v>39846</v>
      </c>
      <c r="F471" s="52">
        <f t="shared" si="127"/>
        <v>96624</v>
      </c>
      <c r="G471" s="52">
        <f t="shared" si="128"/>
        <v>47084</v>
      </c>
      <c r="H471" s="53">
        <f t="shared" si="129"/>
        <v>49540</v>
      </c>
      <c r="I471" s="53">
        <f t="shared" si="130"/>
        <v>36668</v>
      </c>
      <c r="J471" s="53">
        <f t="shared" si="131"/>
        <v>39846</v>
      </c>
      <c r="K471" s="50">
        <f t="shared" si="132"/>
        <v>10416</v>
      </c>
      <c r="L471" s="51">
        <f t="shared" si="133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hidden="1" x14ac:dyDescent="0.3">
      <c r="A472" s="31" t="s">
        <v>185</v>
      </c>
      <c r="B472" s="1" t="s">
        <v>641</v>
      </c>
      <c r="C472" s="30" t="str">
        <f t="shared" si="134"/>
        <v>LA England - Thanet</v>
      </c>
      <c r="D472" s="51">
        <f t="shared" si="125"/>
        <v>52991</v>
      </c>
      <c r="E472" s="51">
        <f t="shared" si="126"/>
        <v>58674</v>
      </c>
      <c r="F472" s="52">
        <f t="shared" si="127"/>
        <v>141458</v>
      </c>
      <c r="G472" s="52">
        <f t="shared" si="128"/>
        <v>68514</v>
      </c>
      <c r="H472" s="53">
        <f t="shared" si="129"/>
        <v>72944</v>
      </c>
      <c r="I472" s="53">
        <f t="shared" si="130"/>
        <v>52991</v>
      </c>
      <c r="J472" s="53">
        <f t="shared" si="131"/>
        <v>58674</v>
      </c>
      <c r="K472" s="50">
        <f t="shared" si="132"/>
        <v>15523</v>
      </c>
      <c r="L472" s="51">
        <f t="shared" si="133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hidden="1" x14ac:dyDescent="0.3">
      <c r="A473" s="31" t="s">
        <v>185</v>
      </c>
      <c r="B473" s="1" t="s">
        <v>642</v>
      </c>
      <c r="C473" s="30" t="str">
        <f t="shared" si="134"/>
        <v>LA England - Three Rivers</v>
      </c>
      <c r="D473" s="51">
        <f t="shared" si="125"/>
        <v>34884</v>
      </c>
      <c r="E473" s="51">
        <f t="shared" si="126"/>
        <v>37587</v>
      </c>
      <c r="F473" s="52">
        <f t="shared" si="127"/>
        <v>93966</v>
      </c>
      <c r="G473" s="52">
        <f t="shared" si="128"/>
        <v>45849</v>
      </c>
      <c r="H473" s="53">
        <f t="shared" si="129"/>
        <v>48117</v>
      </c>
      <c r="I473" s="53">
        <f t="shared" si="130"/>
        <v>34884</v>
      </c>
      <c r="J473" s="53">
        <f t="shared" si="131"/>
        <v>37587</v>
      </c>
      <c r="K473" s="50">
        <f t="shared" si="132"/>
        <v>10965</v>
      </c>
      <c r="L473" s="51">
        <f t="shared" si="133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hidden="1" x14ac:dyDescent="0.3">
      <c r="A474" s="31" t="s">
        <v>185</v>
      </c>
      <c r="B474" s="1" t="s">
        <v>643</v>
      </c>
      <c r="C474" s="30" t="str">
        <f t="shared" si="134"/>
        <v>LA England - Thurrock</v>
      </c>
      <c r="D474" s="51">
        <f t="shared" si="125"/>
        <v>63352</v>
      </c>
      <c r="E474" s="51">
        <f t="shared" si="126"/>
        <v>66798</v>
      </c>
      <c r="F474" s="52">
        <f t="shared" si="127"/>
        <v>175531</v>
      </c>
      <c r="G474" s="52">
        <f t="shared" si="128"/>
        <v>86554</v>
      </c>
      <c r="H474" s="53">
        <f t="shared" si="129"/>
        <v>88977</v>
      </c>
      <c r="I474" s="53">
        <f t="shared" si="130"/>
        <v>63352</v>
      </c>
      <c r="J474" s="53">
        <f t="shared" si="131"/>
        <v>66798</v>
      </c>
      <c r="K474" s="50">
        <f t="shared" si="132"/>
        <v>23202</v>
      </c>
      <c r="L474" s="51">
        <f t="shared" si="133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hidden="1" x14ac:dyDescent="0.3">
      <c r="A475" s="31" t="s">
        <v>185</v>
      </c>
      <c r="B475" s="1" t="s">
        <v>644</v>
      </c>
      <c r="C475" s="30" t="str">
        <f t="shared" si="134"/>
        <v>LA England - Tonbridge and Malling</v>
      </c>
      <c r="D475" s="51">
        <f t="shared" si="125"/>
        <v>48907</v>
      </c>
      <c r="E475" s="51">
        <f t="shared" si="126"/>
        <v>53156</v>
      </c>
      <c r="F475" s="52">
        <f t="shared" si="127"/>
        <v>132571</v>
      </c>
      <c r="G475" s="52">
        <f t="shared" si="128"/>
        <v>64720</v>
      </c>
      <c r="H475" s="53">
        <f t="shared" si="129"/>
        <v>67851</v>
      </c>
      <c r="I475" s="53">
        <f t="shared" si="130"/>
        <v>48907</v>
      </c>
      <c r="J475" s="53">
        <f t="shared" si="131"/>
        <v>53156</v>
      </c>
      <c r="K475" s="50">
        <f t="shared" si="132"/>
        <v>15813</v>
      </c>
      <c r="L475" s="51">
        <f t="shared" si="133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hidden="1" x14ac:dyDescent="0.3">
      <c r="A476" s="31" t="s">
        <v>185</v>
      </c>
      <c r="B476" s="1" t="s">
        <v>645</v>
      </c>
      <c r="C476" s="30" t="str">
        <f t="shared" si="134"/>
        <v>LA England - Torbay</v>
      </c>
      <c r="D476" s="51">
        <f t="shared" si="125"/>
        <v>53359</v>
      </c>
      <c r="E476" s="51">
        <f t="shared" si="126"/>
        <v>57375</v>
      </c>
      <c r="F476" s="52">
        <f t="shared" si="127"/>
        <v>136218</v>
      </c>
      <c r="G476" s="52">
        <f t="shared" si="128"/>
        <v>66424</v>
      </c>
      <c r="H476" s="53">
        <f t="shared" si="129"/>
        <v>69794</v>
      </c>
      <c r="I476" s="53">
        <f t="shared" si="130"/>
        <v>53359</v>
      </c>
      <c r="J476" s="53">
        <f t="shared" si="131"/>
        <v>57375</v>
      </c>
      <c r="K476" s="50">
        <f t="shared" si="132"/>
        <v>13065</v>
      </c>
      <c r="L476" s="51">
        <f t="shared" si="133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hidden="1" x14ac:dyDescent="0.3">
      <c r="A477" s="31" t="s">
        <v>185</v>
      </c>
      <c r="B477" s="1" t="s">
        <v>646</v>
      </c>
      <c r="C477" s="30" t="str">
        <f t="shared" si="134"/>
        <v>LA England - Torridge</v>
      </c>
      <c r="D477" s="51">
        <f t="shared" si="125"/>
        <v>27253</v>
      </c>
      <c r="E477" s="51">
        <f t="shared" si="126"/>
        <v>29127</v>
      </c>
      <c r="F477" s="52">
        <f t="shared" si="127"/>
        <v>68719</v>
      </c>
      <c r="G477" s="52">
        <f t="shared" si="128"/>
        <v>33676</v>
      </c>
      <c r="H477" s="53">
        <f t="shared" si="129"/>
        <v>35043</v>
      </c>
      <c r="I477" s="53">
        <f t="shared" si="130"/>
        <v>27253</v>
      </c>
      <c r="J477" s="53">
        <f t="shared" si="131"/>
        <v>29127</v>
      </c>
      <c r="K477" s="50">
        <f t="shared" si="132"/>
        <v>6423</v>
      </c>
      <c r="L477" s="51">
        <f t="shared" si="133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hidden="1" x14ac:dyDescent="0.3">
      <c r="A478" s="31" t="s">
        <v>185</v>
      </c>
      <c r="B478" s="1" t="s">
        <v>647</v>
      </c>
      <c r="C478" s="30" t="str">
        <f t="shared" si="134"/>
        <v>LA England - Tower Hamlets</v>
      </c>
      <c r="D478" s="51">
        <f t="shared" si="125"/>
        <v>136620</v>
      </c>
      <c r="E478" s="51">
        <f t="shared" si="126"/>
        <v>121300</v>
      </c>
      <c r="F478" s="52">
        <f t="shared" si="127"/>
        <v>331969</v>
      </c>
      <c r="G478" s="52">
        <f t="shared" si="128"/>
        <v>174543</v>
      </c>
      <c r="H478" s="53">
        <f t="shared" si="129"/>
        <v>157426</v>
      </c>
      <c r="I478" s="53">
        <f t="shared" si="130"/>
        <v>136620</v>
      </c>
      <c r="J478" s="53">
        <f t="shared" si="131"/>
        <v>121300</v>
      </c>
      <c r="K478" s="50">
        <f t="shared" si="132"/>
        <v>37923</v>
      </c>
      <c r="L478" s="51">
        <f t="shared" si="133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hidden="1" x14ac:dyDescent="0.3">
      <c r="A479" s="31" t="s">
        <v>185</v>
      </c>
      <c r="B479" s="1" t="s">
        <v>648</v>
      </c>
      <c r="C479" s="30" t="str">
        <f t="shared" si="134"/>
        <v>LA England - Trafford</v>
      </c>
      <c r="D479" s="51">
        <f t="shared" si="125"/>
        <v>87288</v>
      </c>
      <c r="E479" s="51">
        <f t="shared" si="126"/>
        <v>93665</v>
      </c>
      <c r="F479" s="52">
        <f t="shared" si="127"/>
        <v>237579</v>
      </c>
      <c r="G479" s="52">
        <f t="shared" si="128"/>
        <v>116212</v>
      </c>
      <c r="H479" s="53">
        <f t="shared" si="129"/>
        <v>121367</v>
      </c>
      <c r="I479" s="53">
        <f t="shared" si="130"/>
        <v>87288</v>
      </c>
      <c r="J479" s="53">
        <f t="shared" si="131"/>
        <v>93665</v>
      </c>
      <c r="K479" s="50">
        <f t="shared" si="132"/>
        <v>28924</v>
      </c>
      <c r="L479" s="51">
        <f t="shared" si="133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hidden="1" x14ac:dyDescent="0.3">
      <c r="A480" s="31" t="s">
        <v>185</v>
      </c>
      <c r="B480" s="1" t="s">
        <v>649</v>
      </c>
      <c r="C480" s="30" t="str">
        <f t="shared" si="134"/>
        <v>LA England - Tunbridge Wells</v>
      </c>
      <c r="D480" s="51">
        <f t="shared" si="125"/>
        <v>44833</v>
      </c>
      <c r="E480" s="51">
        <f t="shared" si="126"/>
        <v>46979</v>
      </c>
      <c r="F480" s="52">
        <f t="shared" si="127"/>
        <v>118939</v>
      </c>
      <c r="G480" s="52">
        <f t="shared" si="128"/>
        <v>58599</v>
      </c>
      <c r="H480" s="53">
        <f t="shared" si="129"/>
        <v>60340</v>
      </c>
      <c r="I480" s="53">
        <f t="shared" si="130"/>
        <v>44833</v>
      </c>
      <c r="J480" s="53">
        <f t="shared" si="131"/>
        <v>46979</v>
      </c>
      <c r="K480" s="50">
        <f t="shared" si="132"/>
        <v>13766</v>
      </c>
      <c r="L480" s="51">
        <f t="shared" si="133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hidden="1" x14ac:dyDescent="0.3">
      <c r="A481" s="31" t="s">
        <v>185</v>
      </c>
      <c r="B481" s="1" t="s">
        <v>650</v>
      </c>
      <c r="C481" s="30" t="str">
        <f t="shared" si="134"/>
        <v>LA England - Uttlesford</v>
      </c>
      <c r="D481" s="51">
        <f t="shared" si="125"/>
        <v>35018</v>
      </c>
      <c r="E481" s="51">
        <f t="shared" si="126"/>
        <v>37077</v>
      </c>
      <c r="F481" s="52">
        <f t="shared" si="127"/>
        <v>92759</v>
      </c>
      <c r="G481" s="52">
        <f t="shared" si="128"/>
        <v>45552</v>
      </c>
      <c r="H481" s="53">
        <f t="shared" si="129"/>
        <v>47207</v>
      </c>
      <c r="I481" s="53">
        <f t="shared" si="130"/>
        <v>35018</v>
      </c>
      <c r="J481" s="53">
        <f t="shared" si="131"/>
        <v>37077</v>
      </c>
      <c r="K481" s="50">
        <f t="shared" si="132"/>
        <v>10534</v>
      </c>
      <c r="L481" s="51">
        <f t="shared" si="133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hidden="1" x14ac:dyDescent="0.3">
      <c r="A482" s="31" t="s">
        <v>185</v>
      </c>
      <c r="B482" s="1" t="s">
        <v>651</v>
      </c>
      <c r="C482" s="30" t="str">
        <f t="shared" si="134"/>
        <v>LA England - Vale of White Horse</v>
      </c>
      <c r="D482" s="51">
        <f t="shared" si="125"/>
        <v>53248</v>
      </c>
      <c r="E482" s="51">
        <f t="shared" si="126"/>
        <v>54845</v>
      </c>
      <c r="F482" s="52">
        <f t="shared" si="127"/>
        <v>137910</v>
      </c>
      <c r="G482" s="52">
        <f t="shared" si="128"/>
        <v>68800</v>
      </c>
      <c r="H482" s="53">
        <f t="shared" si="129"/>
        <v>69110</v>
      </c>
      <c r="I482" s="53">
        <f t="shared" si="130"/>
        <v>53248</v>
      </c>
      <c r="J482" s="53">
        <f t="shared" si="131"/>
        <v>54845</v>
      </c>
      <c r="K482" s="50">
        <f t="shared" si="132"/>
        <v>15552</v>
      </c>
      <c r="L482" s="51">
        <f t="shared" si="133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hidden="1" x14ac:dyDescent="0.3">
      <c r="A483" s="31" t="s">
        <v>185</v>
      </c>
      <c r="B483" s="1" t="s">
        <v>652</v>
      </c>
      <c r="C483" s="30" t="str">
        <f t="shared" si="134"/>
        <v>LA England - Wakefield</v>
      </c>
      <c r="D483" s="51">
        <f t="shared" si="125"/>
        <v>134520</v>
      </c>
      <c r="E483" s="51">
        <f t="shared" si="126"/>
        <v>142086</v>
      </c>
      <c r="F483" s="52">
        <f t="shared" si="127"/>
        <v>351592</v>
      </c>
      <c r="G483" s="52">
        <f t="shared" si="128"/>
        <v>172868</v>
      </c>
      <c r="H483" s="53">
        <f t="shared" si="129"/>
        <v>178724</v>
      </c>
      <c r="I483" s="53">
        <f t="shared" si="130"/>
        <v>134520</v>
      </c>
      <c r="J483" s="53">
        <f t="shared" si="131"/>
        <v>142086</v>
      </c>
      <c r="K483" s="50">
        <f t="shared" si="132"/>
        <v>38348</v>
      </c>
      <c r="L483" s="51">
        <f t="shared" si="133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hidden="1" x14ac:dyDescent="0.3">
      <c r="A484" s="31" t="s">
        <v>185</v>
      </c>
      <c r="B484" s="1" t="s">
        <v>653</v>
      </c>
      <c r="C484" s="30" t="str">
        <f t="shared" si="134"/>
        <v>LA England - Walsall</v>
      </c>
      <c r="D484" s="51">
        <f t="shared" si="125"/>
        <v>105583</v>
      </c>
      <c r="E484" s="51">
        <f t="shared" si="126"/>
        <v>111758</v>
      </c>
      <c r="F484" s="52">
        <f t="shared" si="127"/>
        <v>286716</v>
      </c>
      <c r="G484" s="52">
        <f t="shared" si="128"/>
        <v>140962</v>
      </c>
      <c r="H484" s="53">
        <f t="shared" si="129"/>
        <v>145754</v>
      </c>
      <c r="I484" s="53">
        <f t="shared" si="130"/>
        <v>105583</v>
      </c>
      <c r="J484" s="53">
        <f t="shared" si="131"/>
        <v>111758</v>
      </c>
      <c r="K484" s="50">
        <f t="shared" si="132"/>
        <v>35379</v>
      </c>
      <c r="L484" s="51">
        <f t="shared" si="133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hidden="1" x14ac:dyDescent="0.3">
      <c r="A485" s="31" t="s">
        <v>185</v>
      </c>
      <c r="B485" s="1" t="s">
        <v>654</v>
      </c>
      <c r="C485" s="30" t="str">
        <f t="shared" si="134"/>
        <v>LA England - Waltham Forest</v>
      </c>
      <c r="D485" s="51">
        <f t="shared" si="125"/>
        <v>105146</v>
      </c>
      <c r="E485" s="51">
        <f t="shared" si="126"/>
        <v>104656</v>
      </c>
      <c r="F485" s="52">
        <f t="shared" si="127"/>
        <v>276940</v>
      </c>
      <c r="G485" s="52">
        <f t="shared" si="128"/>
        <v>139772</v>
      </c>
      <c r="H485" s="53">
        <f t="shared" si="129"/>
        <v>137168</v>
      </c>
      <c r="I485" s="53">
        <f t="shared" si="130"/>
        <v>105146</v>
      </c>
      <c r="J485" s="53">
        <f t="shared" si="131"/>
        <v>104656</v>
      </c>
      <c r="K485" s="50">
        <f t="shared" si="132"/>
        <v>34626</v>
      </c>
      <c r="L485" s="51">
        <f t="shared" si="133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hidden="1" x14ac:dyDescent="0.3">
      <c r="A486" s="31" t="s">
        <v>185</v>
      </c>
      <c r="B486" s="1" t="s">
        <v>655</v>
      </c>
      <c r="C486" s="30" t="str">
        <f t="shared" si="134"/>
        <v>LA England - Wandsworth</v>
      </c>
      <c r="D486" s="51">
        <f t="shared" si="125"/>
        <v>124791</v>
      </c>
      <c r="E486" s="51">
        <f t="shared" si="126"/>
        <v>139958</v>
      </c>
      <c r="F486" s="52">
        <f t="shared" si="127"/>
        <v>329735</v>
      </c>
      <c r="G486" s="52">
        <f t="shared" si="128"/>
        <v>158074</v>
      </c>
      <c r="H486" s="53">
        <f t="shared" si="129"/>
        <v>171661</v>
      </c>
      <c r="I486" s="53">
        <f t="shared" si="130"/>
        <v>124791</v>
      </c>
      <c r="J486" s="53">
        <f t="shared" si="131"/>
        <v>139958</v>
      </c>
      <c r="K486" s="50">
        <f t="shared" si="132"/>
        <v>33283</v>
      </c>
      <c r="L486" s="51">
        <f t="shared" si="133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hidden="1" x14ac:dyDescent="0.3">
      <c r="A487" s="31" t="s">
        <v>185</v>
      </c>
      <c r="B487" s="1" t="s">
        <v>656</v>
      </c>
      <c r="C487" s="30" t="str">
        <f t="shared" si="134"/>
        <v>LA England - Warrington</v>
      </c>
      <c r="D487" s="51">
        <f t="shared" si="125"/>
        <v>81158</v>
      </c>
      <c r="E487" s="51">
        <f t="shared" si="126"/>
        <v>84062</v>
      </c>
      <c r="F487" s="52">
        <f t="shared" si="127"/>
        <v>209397</v>
      </c>
      <c r="G487" s="52">
        <f t="shared" si="128"/>
        <v>103843</v>
      </c>
      <c r="H487" s="53">
        <f t="shared" si="129"/>
        <v>105554</v>
      </c>
      <c r="I487" s="53">
        <f t="shared" si="130"/>
        <v>81158</v>
      </c>
      <c r="J487" s="53">
        <f t="shared" si="131"/>
        <v>84062</v>
      </c>
      <c r="K487" s="50">
        <f t="shared" si="132"/>
        <v>22685</v>
      </c>
      <c r="L487" s="51">
        <f t="shared" si="133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hidden="1" x14ac:dyDescent="0.3">
      <c r="A488" s="31" t="s">
        <v>185</v>
      </c>
      <c r="B488" s="1" t="s">
        <v>657</v>
      </c>
      <c r="C488" s="30" t="str">
        <f t="shared" si="134"/>
        <v>LA England - Warwick</v>
      </c>
      <c r="D488" s="51">
        <f t="shared" si="125"/>
        <v>58385</v>
      </c>
      <c r="E488" s="51">
        <f t="shared" si="126"/>
        <v>58734</v>
      </c>
      <c r="F488" s="52">
        <f t="shared" si="127"/>
        <v>144909</v>
      </c>
      <c r="G488" s="52">
        <f t="shared" si="128"/>
        <v>72591</v>
      </c>
      <c r="H488" s="53">
        <f t="shared" si="129"/>
        <v>72318</v>
      </c>
      <c r="I488" s="53">
        <f t="shared" si="130"/>
        <v>58385</v>
      </c>
      <c r="J488" s="53">
        <f t="shared" si="131"/>
        <v>58734</v>
      </c>
      <c r="K488" s="50">
        <f t="shared" si="132"/>
        <v>14206</v>
      </c>
      <c r="L488" s="51">
        <f t="shared" si="133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hidden="1" x14ac:dyDescent="0.3">
      <c r="A489" s="31" t="s">
        <v>185</v>
      </c>
      <c r="B489" s="1" t="s">
        <v>658</v>
      </c>
      <c r="C489" s="30" t="str">
        <f t="shared" si="134"/>
        <v>LA England - Watford</v>
      </c>
      <c r="D489" s="51">
        <f t="shared" si="125"/>
        <v>35754</v>
      </c>
      <c r="E489" s="51">
        <f t="shared" si="126"/>
        <v>36951</v>
      </c>
      <c r="F489" s="52">
        <f t="shared" si="127"/>
        <v>96623</v>
      </c>
      <c r="G489" s="52">
        <f t="shared" si="128"/>
        <v>47933</v>
      </c>
      <c r="H489" s="53">
        <f t="shared" si="129"/>
        <v>48690</v>
      </c>
      <c r="I489" s="53">
        <f t="shared" si="130"/>
        <v>35754</v>
      </c>
      <c r="J489" s="53">
        <f t="shared" si="131"/>
        <v>36951</v>
      </c>
      <c r="K489" s="50">
        <f t="shared" si="132"/>
        <v>12179</v>
      </c>
      <c r="L489" s="51">
        <f t="shared" si="133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hidden="1" x14ac:dyDescent="0.3">
      <c r="A490" s="31" t="s">
        <v>185</v>
      </c>
      <c r="B490" s="1" t="s">
        <v>659</v>
      </c>
      <c r="C490" s="30" t="str">
        <f t="shared" si="134"/>
        <v>LA England - Waverley</v>
      </c>
      <c r="D490" s="51">
        <f t="shared" si="125"/>
        <v>47004</v>
      </c>
      <c r="E490" s="51">
        <f t="shared" si="126"/>
        <v>50791</v>
      </c>
      <c r="F490" s="52">
        <f t="shared" si="127"/>
        <v>126556</v>
      </c>
      <c r="G490" s="52">
        <f t="shared" si="128"/>
        <v>61858</v>
      </c>
      <c r="H490" s="53">
        <f t="shared" si="129"/>
        <v>64698</v>
      </c>
      <c r="I490" s="53">
        <f t="shared" si="130"/>
        <v>47004</v>
      </c>
      <c r="J490" s="53">
        <f t="shared" si="131"/>
        <v>50791</v>
      </c>
      <c r="K490" s="50">
        <f t="shared" si="132"/>
        <v>14854</v>
      </c>
      <c r="L490" s="51">
        <f t="shared" si="133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hidden="1" x14ac:dyDescent="0.3">
      <c r="A491" s="31" t="s">
        <v>185</v>
      </c>
      <c r="B491" s="1" t="s">
        <v>660</v>
      </c>
      <c r="C491" s="30" t="str">
        <f t="shared" si="134"/>
        <v>LA England - Wealden</v>
      </c>
      <c r="D491" s="51">
        <f t="shared" si="125"/>
        <v>62323</v>
      </c>
      <c r="E491" s="51">
        <f t="shared" si="126"/>
        <v>69131</v>
      </c>
      <c r="F491" s="52">
        <f t="shared" si="127"/>
        <v>162733</v>
      </c>
      <c r="G491" s="52">
        <f t="shared" si="128"/>
        <v>78398</v>
      </c>
      <c r="H491" s="53">
        <f t="shared" si="129"/>
        <v>84335</v>
      </c>
      <c r="I491" s="53">
        <f t="shared" si="130"/>
        <v>62323</v>
      </c>
      <c r="J491" s="53">
        <f t="shared" si="131"/>
        <v>69131</v>
      </c>
      <c r="K491" s="50">
        <f t="shared" si="132"/>
        <v>16075</v>
      </c>
      <c r="L491" s="51">
        <f t="shared" si="133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hidden="1" x14ac:dyDescent="0.3">
      <c r="A492" s="31" t="s">
        <v>185</v>
      </c>
      <c r="B492" s="1" t="s">
        <v>661</v>
      </c>
      <c r="C492" s="30" t="str">
        <f t="shared" si="134"/>
        <v>LA England - Wellingborough</v>
      </c>
      <c r="D492" s="51">
        <f t="shared" si="125"/>
        <v>29860</v>
      </c>
      <c r="E492" s="51">
        <f t="shared" si="126"/>
        <v>31685</v>
      </c>
      <c r="F492" s="52">
        <f t="shared" si="127"/>
        <v>80081</v>
      </c>
      <c r="G492" s="52">
        <f t="shared" si="128"/>
        <v>39322</v>
      </c>
      <c r="H492" s="53">
        <f t="shared" si="129"/>
        <v>40759</v>
      </c>
      <c r="I492" s="53">
        <f t="shared" si="130"/>
        <v>29860</v>
      </c>
      <c r="J492" s="53">
        <f t="shared" si="131"/>
        <v>31685</v>
      </c>
      <c r="K492" s="50">
        <f t="shared" si="132"/>
        <v>9462</v>
      </c>
      <c r="L492" s="51">
        <f t="shared" si="133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hidden="1" x14ac:dyDescent="0.3">
      <c r="A493" s="31" t="s">
        <v>185</v>
      </c>
      <c r="B493" s="1" t="s">
        <v>662</v>
      </c>
      <c r="C493" s="30" t="str">
        <f t="shared" si="134"/>
        <v>LA England - Welwyn Hatfield</v>
      </c>
      <c r="D493" s="51">
        <f t="shared" si="125"/>
        <v>47958</v>
      </c>
      <c r="E493" s="51">
        <f t="shared" si="126"/>
        <v>49959</v>
      </c>
      <c r="F493" s="52">
        <f t="shared" si="127"/>
        <v>123893</v>
      </c>
      <c r="G493" s="52">
        <f t="shared" si="128"/>
        <v>61238</v>
      </c>
      <c r="H493" s="53">
        <f t="shared" si="129"/>
        <v>62655</v>
      </c>
      <c r="I493" s="53">
        <f t="shared" si="130"/>
        <v>47958</v>
      </c>
      <c r="J493" s="53">
        <f t="shared" si="131"/>
        <v>49959</v>
      </c>
      <c r="K493" s="50">
        <f t="shared" si="132"/>
        <v>13280</v>
      </c>
      <c r="L493" s="51">
        <f t="shared" si="133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hidden="1" x14ac:dyDescent="0.3">
      <c r="A494" s="31" t="s">
        <v>185</v>
      </c>
      <c r="B494" s="1" t="s">
        <v>663</v>
      </c>
      <c r="C494" s="30" t="str">
        <f t="shared" si="134"/>
        <v>LA England - West Berkshire</v>
      </c>
      <c r="D494" s="51">
        <f t="shared" si="125"/>
        <v>60272</v>
      </c>
      <c r="E494" s="51">
        <f t="shared" si="126"/>
        <v>62645</v>
      </c>
      <c r="F494" s="52">
        <f t="shared" si="127"/>
        <v>158465</v>
      </c>
      <c r="G494" s="52">
        <f t="shared" si="128"/>
        <v>78390</v>
      </c>
      <c r="H494" s="53">
        <f t="shared" si="129"/>
        <v>80075</v>
      </c>
      <c r="I494" s="53">
        <f t="shared" si="130"/>
        <v>60272</v>
      </c>
      <c r="J494" s="53">
        <f t="shared" si="131"/>
        <v>62645</v>
      </c>
      <c r="K494" s="50">
        <f t="shared" si="132"/>
        <v>18118</v>
      </c>
      <c r="L494" s="51">
        <f t="shared" si="133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hidden="1" x14ac:dyDescent="0.3">
      <c r="A495" s="31" t="s">
        <v>185</v>
      </c>
      <c r="B495" s="1" t="s">
        <v>664</v>
      </c>
      <c r="C495" s="30" t="str">
        <f t="shared" si="134"/>
        <v>LA England - West Devon</v>
      </c>
      <c r="D495" s="51">
        <f t="shared" si="125"/>
        <v>22292</v>
      </c>
      <c r="E495" s="51">
        <f t="shared" si="126"/>
        <v>23846</v>
      </c>
      <c r="F495" s="52">
        <f t="shared" si="127"/>
        <v>56139</v>
      </c>
      <c r="G495" s="52">
        <f t="shared" si="128"/>
        <v>27410</v>
      </c>
      <c r="H495" s="53">
        <f t="shared" si="129"/>
        <v>28729</v>
      </c>
      <c r="I495" s="53">
        <f t="shared" si="130"/>
        <v>22292</v>
      </c>
      <c r="J495" s="53">
        <f t="shared" si="131"/>
        <v>23846</v>
      </c>
      <c r="K495" s="50">
        <f t="shared" si="132"/>
        <v>5118</v>
      </c>
      <c r="L495" s="51">
        <f t="shared" si="133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hidden="1" x14ac:dyDescent="0.3">
      <c r="A496" s="31" t="s">
        <v>185</v>
      </c>
      <c r="B496" s="1" t="s">
        <v>665</v>
      </c>
      <c r="C496" s="30" t="str">
        <f t="shared" si="134"/>
        <v>LA England - West Lancashire</v>
      </c>
      <c r="D496" s="51">
        <f t="shared" si="125"/>
        <v>43994</v>
      </c>
      <c r="E496" s="51">
        <f t="shared" si="126"/>
        <v>48248</v>
      </c>
      <c r="F496" s="52">
        <f t="shared" si="127"/>
        <v>114496</v>
      </c>
      <c r="G496" s="52">
        <f t="shared" si="128"/>
        <v>55455</v>
      </c>
      <c r="H496" s="53">
        <f t="shared" si="129"/>
        <v>59041</v>
      </c>
      <c r="I496" s="53">
        <f t="shared" si="130"/>
        <v>43994</v>
      </c>
      <c r="J496" s="53">
        <f t="shared" si="131"/>
        <v>48248</v>
      </c>
      <c r="K496" s="50">
        <f t="shared" si="132"/>
        <v>11461</v>
      </c>
      <c r="L496" s="51">
        <f t="shared" si="133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hidden="1" x14ac:dyDescent="0.3">
      <c r="A497" s="31" t="s">
        <v>185</v>
      </c>
      <c r="B497" s="1" t="s">
        <v>666</v>
      </c>
      <c r="C497" s="30" t="str">
        <f t="shared" si="134"/>
        <v>LA England - West Lindsey</v>
      </c>
      <c r="D497" s="51">
        <f t="shared" si="125"/>
        <v>37671</v>
      </c>
      <c r="E497" s="51">
        <f t="shared" si="126"/>
        <v>40083</v>
      </c>
      <c r="F497" s="52">
        <f t="shared" si="127"/>
        <v>96186</v>
      </c>
      <c r="G497" s="52">
        <f t="shared" si="128"/>
        <v>47188</v>
      </c>
      <c r="H497" s="53">
        <f t="shared" si="129"/>
        <v>48998</v>
      </c>
      <c r="I497" s="53">
        <f t="shared" si="130"/>
        <v>37671</v>
      </c>
      <c r="J497" s="53">
        <f t="shared" si="131"/>
        <v>40083</v>
      </c>
      <c r="K497" s="50">
        <f t="shared" si="132"/>
        <v>9517</v>
      </c>
      <c r="L497" s="51">
        <f t="shared" si="133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hidden="1" x14ac:dyDescent="0.3">
      <c r="A498" s="31" t="s">
        <v>185</v>
      </c>
      <c r="B498" s="1" t="s">
        <v>667</v>
      </c>
      <c r="C498" s="30" t="str">
        <f t="shared" si="134"/>
        <v>LA England - West Oxfordshire</v>
      </c>
      <c r="D498" s="51">
        <f t="shared" si="125"/>
        <v>43053</v>
      </c>
      <c r="E498" s="51">
        <f t="shared" si="126"/>
        <v>45623</v>
      </c>
      <c r="F498" s="52">
        <f t="shared" si="127"/>
        <v>111758</v>
      </c>
      <c r="G498" s="52">
        <f t="shared" si="128"/>
        <v>54829</v>
      </c>
      <c r="H498" s="53">
        <f t="shared" si="129"/>
        <v>56929</v>
      </c>
      <c r="I498" s="53">
        <f t="shared" si="130"/>
        <v>43053</v>
      </c>
      <c r="J498" s="53">
        <f t="shared" si="131"/>
        <v>45623</v>
      </c>
      <c r="K498" s="50">
        <f t="shared" si="132"/>
        <v>11776</v>
      </c>
      <c r="L498" s="51">
        <f t="shared" si="133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hidden="1" x14ac:dyDescent="0.3">
      <c r="A499" s="31" t="s">
        <v>185</v>
      </c>
      <c r="B499" s="1" t="s">
        <v>668</v>
      </c>
      <c r="C499" s="30" t="str">
        <f t="shared" si="134"/>
        <v>LA England - West Suffolk</v>
      </c>
      <c r="D499" s="51">
        <f t="shared" si="125"/>
        <v>70007</v>
      </c>
      <c r="E499" s="51">
        <f t="shared" si="126"/>
        <v>69771</v>
      </c>
      <c r="F499" s="52">
        <f t="shared" si="127"/>
        <v>177302</v>
      </c>
      <c r="G499" s="52">
        <f t="shared" si="128"/>
        <v>89357</v>
      </c>
      <c r="H499" s="53">
        <f t="shared" si="129"/>
        <v>87945</v>
      </c>
      <c r="I499" s="53">
        <f t="shared" si="130"/>
        <v>70007</v>
      </c>
      <c r="J499" s="53">
        <f t="shared" si="131"/>
        <v>69771</v>
      </c>
      <c r="K499" s="50">
        <f t="shared" si="132"/>
        <v>19350</v>
      </c>
      <c r="L499" s="51">
        <f t="shared" si="133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hidden="1" x14ac:dyDescent="0.3">
      <c r="A500" s="31" t="s">
        <v>185</v>
      </c>
      <c r="B500" s="1" t="s">
        <v>669</v>
      </c>
      <c r="C500" s="30" t="str">
        <f t="shared" si="134"/>
        <v>LA England - Westminster</v>
      </c>
      <c r="D500" s="51">
        <f t="shared" si="125"/>
        <v>116100</v>
      </c>
      <c r="E500" s="51">
        <f t="shared" si="126"/>
        <v>103047</v>
      </c>
      <c r="F500" s="52">
        <f t="shared" si="127"/>
        <v>269848</v>
      </c>
      <c r="G500" s="52">
        <f t="shared" si="128"/>
        <v>142297</v>
      </c>
      <c r="H500" s="53">
        <f t="shared" si="129"/>
        <v>127551</v>
      </c>
      <c r="I500" s="53">
        <f t="shared" si="130"/>
        <v>116100</v>
      </c>
      <c r="J500" s="53">
        <f t="shared" si="131"/>
        <v>103047</v>
      </c>
      <c r="K500" s="50">
        <f t="shared" si="132"/>
        <v>26197</v>
      </c>
      <c r="L500" s="51">
        <f t="shared" si="133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hidden="1" x14ac:dyDescent="0.3">
      <c r="A501" s="31" t="s">
        <v>185</v>
      </c>
      <c r="B501" s="1" t="s">
        <v>670</v>
      </c>
      <c r="C501" s="30" t="str">
        <f t="shared" si="134"/>
        <v>LA England - Wigan</v>
      </c>
      <c r="D501" s="51">
        <f t="shared" si="125"/>
        <v>129027</v>
      </c>
      <c r="E501" s="51">
        <f t="shared" si="126"/>
        <v>132301</v>
      </c>
      <c r="F501" s="52">
        <f t="shared" si="127"/>
        <v>330712</v>
      </c>
      <c r="G501" s="52">
        <f t="shared" si="128"/>
        <v>164901</v>
      </c>
      <c r="H501" s="53">
        <f t="shared" si="129"/>
        <v>165811</v>
      </c>
      <c r="I501" s="53">
        <f t="shared" si="130"/>
        <v>129027</v>
      </c>
      <c r="J501" s="53">
        <f t="shared" si="131"/>
        <v>132301</v>
      </c>
      <c r="K501" s="50">
        <f t="shared" si="132"/>
        <v>35874</v>
      </c>
      <c r="L501" s="51">
        <f t="shared" si="133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hidden="1" x14ac:dyDescent="0.3">
      <c r="A502" s="31" t="s">
        <v>185</v>
      </c>
      <c r="B502" s="1" t="s">
        <v>671</v>
      </c>
      <c r="C502" s="30" t="str">
        <f t="shared" si="134"/>
        <v>LA England - Wiltshire</v>
      </c>
      <c r="D502" s="51">
        <f t="shared" si="125"/>
        <v>195001</v>
      </c>
      <c r="E502" s="51">
        <f t="shared" si="126"/>
        <v>202795</v>
      </c>
      <c r="F502" s="52">
        <f t="shared" si="127"/>
        <v>504070</v>
      </c>
      <c r="G502" s="52">
        <f t="shared" si="128"/>
        <v>249185</v>
      </c>
      <c r="H502" s="53">
        <f t="shared" si="129"/>
        <v>254885</v>
      </c>
      <c r="I502" s="53">
        <f t="shared" si="130"/>
        <v>195001</v>
      </c>
      <c r="J502" s="53">
        <f t="shared" si="131"/>
        <v>202795</v>
      </c>
      <c r="K502" s="50">
        <f t="shared" si="132"/>
        <v>54184</v>
      </c>
      <c r="L502" s="51">
        <f t="shared" si="133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hidden="1" x14ac:dyDescent="0.3">
      <c r="A503" s="31" t="s">
        <v>185</v>
      </c>
      <c r="B503" s="1" t="s">
        <v>672</v>
      </c>
      <c r="C503" s="30" t="str">
        <f t="shared" si="134"/>
        <v>LA England - Winchester</v>
      </c>
      <c r="D503" s="51">
        <f t="shared" si="125"/>
        <v>47703</v>
      </c>
      <c r="E503" s="51">
        <f t="shared" si="126"/>
        <v>51821</v>
      </c>
      <c r="F503" s="52">
        <f t="shared" si="127"/>
        <v>125925</v>
      </c>
      <c r="G503" s="52">
        <f t="shared" si="128"/>
        <v>61431</v>
      </c>
      <c r="H503" s="53">
        <f t="shared" si="129"/>
        <v>64494</v>
      </c>
      <c r="I503" s="53">
        <f t="shared" si="130"/>
        <v>47703</v>
      </c>
      <c r="J503" s="53">
        <f t="shared" si="131"/>
        <v>51821</v>
      </c>
      <c r="K503" s="50">
        <f t="shared" si="132"/>
        <v>13728</v>
      </c>
      <c r="L503" s="51">
        <f t="shared" si="133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hidden="1" x14ac:dyDescent="0.3">
      <c r="A504" s="31" t="s">
        <v>185</v>
      </c>
      <c r="B504" s="1" t="s">
        <v>673</v>
      </c>
      <c r="C504" s="30" t="str">
        <f t="shared" si="134"/>
        <v>LA England - Windsor and Maidenhead</v>
      </c>
      <c r="D504" s="51">
        <f t="shared" si="125"/>
        <v>56851</v>
      </c>
      <c r="E504" s="51">
        <f t="shared" si="126"/>
        <v>59745</v>
      </c>
      <c r="F504" s="52">
        <f t="shared" si="127"/>
        <v>151273</v>
      </c>
      <c r="G504" s="52">
        <f t="shared" si="128"/>
        <v>75014</v>
      </c>
      <c r="H504" s="53">
        <f t="shared" si="129"/>
        <v>76259</v>
      </c>
      <c r="I504" s="53">
        <f t="shared" si="130"/>
        <v>56851</v>
      </c>
      <c r="J504" s="53">
        <f t="shared" si="131"/>
        <v>59745</v>
      </c>
      <c r="K504" s="50">
        <f t="shared" si="132"/>
        <v>18163</v>
      </c>
      <c r="L504" s="51">
        <f t="shared" si="133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hidden="1" x14ac:dyDescent="0.3">
      <c r="A505" s="31" t="s">
        <v>185</v>
      </c>
      <c r="B505" s="1" t="s">
        <v>674</v>
      </c>
      <c r="C505" s="30" t="str">
        <f t="shared" si="134"/>
        <v>LA England - Wirral</v>
      </c>
      <c r="D505" s="51">
        <f t="shared" si="125"/>
        <v>122430</v>
      </c>
      <c r="E505" s="51">
        <f t="shared" si="126"/>
        <v>134475</v>
      </c>
      <c r="F505" s="52">
        <f t="shared" si="127"/>
        <v>324336</v>
      </c>
      <c r="G505" s="52">
        <f t="shared" si="128"/>
        <v>157115</v>
      </c>
      <c r="H505" s="53">
        <f t="shared" si="129"/>
        <v>167221</v>
      </c>
      <c r="I505" s="53">
        <f t="shared" si="130"/>
        <v>122430</v>
      </c>
      <c r="J505" s="53">
        <f t="shared" si="131"/>
        <v>134475</v>
      </c>
      <c r="K505" s="50">
        <f t="shared" si="132"/>
        <v>34685</v>
      </c>
      <c r="L505" s="51">
        <f t="shared" si="133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hidden="1" x14ac:dyDescent="0.3">
      <c r="A506" s="31" t="s">
        <v>185</v>
      </c>
      <c r="B506" s="1" t="s">
        <v>675</v>
      </c>
      <c r="C506" s="30" t="str">
        <f t="shared" si="134"/>
        <v>LA England - Woking</v>
      </c>
      <c r="D506" s="51">
        <f t="shared" si="125"/>
        <v>37748</v>
      </c>
      <c r="E506" s="51">
        <f t="shared" si="126"/>
        <v>38339</v>
      </c>
      <c r="F506" s="52">
        <f t="shared" si="127"/>
        <v>100008</v>
      </c>
      <c r="G506" s="52">
        <f t="shared" si="128"/>
        <v>50089</v>
      </c>
      <c r="H506" s="53">
        <f t="shared" si="129"/>
        <v>49919</v>
      </c>
      <c r="I506" s="53">
        <f t="shared" si="130"/>
        <v>37748</v>
      </c>
      <c r="J506" s="53">
        <f t="shared" si="131"/>
        <v>38339</v>
      </c>
      <c r="K506" s="50">
        <f t="shared" si="132"/>
        <v>12341</v>
      </c>
      <c r="L506" s="51">
        <f t="shared" si="133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hidden="1" x14ac:dyDescent="0.3">
      <c r="A507" s="31" t="s">
        <v>185</v>
      </c>
      <c r="B507" s="1" t="s">
        <v>676</v>
      </c>
      <c r="C507" s="30" t="str">
        <f t="shared" si="134"/>
        <v>LA England - Wokingham</v>
      </c>
      <c r="D507" s="51">
        <f t="shared" si="125"/>
        <v>64334</v>
      </c>
      <c r="E507" s="51">
        <f t="shared" si="126"/>
        <v>68338</v>
      </c>
      <c r="F507" s="52">
        <f t="shared" si="127"/>
        <v>173945</v>
      </c>
      <c r="G507" s="52">
        <f t="shared" si="128"/>
        <v>85524</v>
      </c>
      <c r="H507" s="53">
        <f t="shared" si="129"/>
        <v>88421</v>
      </c>
      <c r="I507" s="53">
        <f t="shared" si="130"/>
        <v>64334</v>
      </c>
      <c r="J507" s="53">
        <f t="shared" si="131"/>
        <v>68338</v>
      </c>
      <c r="K507" s="50">
        <f t="shared" si="132"/>
        <v>21190</v>
      </c>
      <c r="L507" s="51">
        <f t="shared" si="133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hidden="1" x14ac:dyDescent="0.3">
      <c r="A508" s="31" t="s">
        <v>185</v>
      </c>
      <c r="B508" s="1" t="s">
        <v>677</v>
      </c>
      <c r="C508" s="30" t="str">
        <f t="shared" si="134"/>
        <v>LA England - Wolverhampton</v>
      </c>
      <c r="D508" s="51">
        <f t="shared" si="125"/>
        <v>99445</v>
      </c>
      <c r="E508" s="51">
        <f t="shared" si="126"/>
        <v>101911</v>
      </c>
      <c r="F508" s="52">
        <f t="shared" si="127"/>
        <v>264407</v>
      </c>
      <c r="G508" s="52">
        <f t="shared" si="128"/>
        <v>131649</v>
      </c>
      <c r="H508" s="53">
        <f t="shared" si="129"/>
        <v>132758</v>
      </c>
      <c r="I508" s="53">
        <f t="shared" si="130"/>
        <v>99445</v>
      </c>
      <c r="J508" s="53">
        <f t="shared" si="131"/>
        <v>101911</v>
      </c>
      <c r="K508" s="50">
        <f t="shared" si="132"/>
        <v>32204</v>
      </c>
      <c r="L508" s="51">
        <f t="shared" si="133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hidden="1" x14ac:dyDescent="0.3">
      <c r="A509" s="31" t="s">
        <v>185</v>
      </c>
      <c r="B509" s="1" t="s">
        <v>678</v>
      </c>
      <c r="C509" s="30" t="str">
        <f t="shared" si="134"/>
        <v>LA England - Worcester</v>
      </c>
      <c r="D509" s="51">
        <f t="shared" si="125"/>
        <v>38864</v>
      </c>
      <c r="E509" s="51">
        <f t="shared" si="126"/>
        <v>40920</v>
      </c>
      <c r="F509" s="52">
        <f t="shared" si="127"/>
        <v>100265</v>
      </c>
      <c r="G509" s="52">
        <f t="shared" si="128"/>
        <v>49350</v>
      </c>
      <c r="H509" s="53">
        <f t="shared" si="129"/>
        <v>50915</v>
      </c>
      <c r="I509" s="53">
        <f t="shared" si="130"/>
        <v>38864</v>
      </c>
      <c r="J509" s="53">
        <f t="shared" si="131"/>
        <v>40920</v>
      </c>
      <c r="K509" s="50">
        <f t="shared" si="132"/>
        <v>10486</v>
      </c>
      <c r="L509" s="51">
        <f t="shared" si="133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hidden="1" x14ac:dyDescent="0.3">
      <c r="A510" s="31" t="s">
        <v>185</v>
      </c>
      <c r="B510" s="1" t="s">
        <v>679</v>
      </c>
      <c r="C510" s="30" t="str">
        <f t="shared" si="134"/>
        <v>LA England - Worthing</v>
      </c>
      <c r="D510" s="51">
        <f t="shared" si="125"/>
        <v>42228</v>
      </c>
      <c r="E510" s="51">
        <f t="shared" si="126"/>
        <v>46655</v>
      </c>
      <c r="F510" s="52">
        <f t="shared" si="127"/>
        <v>110727</v>
      </c>
      <c r="G510" s="52">
        <f t="shared" si="128"/>
        <v>53479</v>
      </c>
      <c r="H510" s="53">
        <f t="shared" si="129"/>
        <v>57248</v>
      </c>
      <c r="I510" s="53">
        <f t="shared" si="130"/>
        <v>42228</v>
      </c>
      <c r="J510" s="53">
        <f t="shared" si="131"/>
        <v>46655</v>
      </c>
      <c r="K510" s="50">
        <f t="shared" si="132"/>
        <v>11251</v>
      </c>
      <c r="L510" s="51">
        <f t="shared" si="133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hidden="1" x14ac:dyDescent="0.3">
      <c r="A511" s="31" t="s">
        <v>185</v>
      </c>
      <c r="B511" s="1" t="s">
        <v>680</v>
      </c>
      <c r="C511" s="30" t="str">
        <f t="shared" si="134"/>
        <v>LA England - Wychavon</v>
      </c>
      <c r="D511" s="51">
        <f t="shared" si="125"/>
        <v>51302</v>
      </c>
      <c r="E511" s="51">
        <f t="shared" si="126"/>
        <v>54754</v>
      </c>
      <c r="F511" s="52">
        <f t="shared" si="127"/>
        <v>131084</v>
      </c>
      <c r="G511" s="52">
        <f t="shared" si="128"/>
        <v>64083</v>
      </c>
      <c r="H511" s="53">
        <f t="shared" si="129"/>
        <v>67001</v>
      </c>
      <c r="I511" s="53">
        <f t="shared" si="130"/>
        <v>51302</v>
      </c>
      <c r="J511" s="53">
        <f t="shared" si="131"/>
        <v>54754</v>
      </c>
      <c r="K511" s="50">
        <f t="shared" si="132"/>
        <v>12781</v>
      </c>
      <c r="L511" s="51">
        <f t="shared" si="133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hidden="1" x14ac:dyDescent="0.3">
      <c r="A512" s="31" t="s">
        <v>185</v>
      </c>
      <c r="B512" s="1" t="s">
        <v>681</v>
      </c>
      <c r="C512" s="30" t="str">
        <f t="shared" si="134"/>
        <v>LA England - Wyre</v>
      </c>
      <c r="D512" s="51">
        <f t="shared" si="125"/>
        <v>44640</v>
      </c>
      <c r="E512" s="51">
        <f t="shared" si="126"/>
        <v>48224</v>
      </c>
      <c r="F512" s="52">
        <f t="shared" si="127"/>
        <v>113067</v>
      </c>
      <c r="G512" s="52">
        <f t="shared" si="128"/>
        <v>55118</v>
      </c>
      <c r="H512" s="53">
        <f t="shared" si="129"/>
        <v>57949</v>
      </c>
      <c r="I512" s="53">
        <f t="shared" si="130"/>
        <v>44640</v>
      </c>
      <c r="J512" s="53">
        <f t="shared" si="131"/>
        <v>48224</v>
      </c>
      <c r="K512" s="50">
        <f t="shared" si="132"/>
        <v>10478</v>
      </c>
      <c r="L512" s="51">
        <f t="shared" si="133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hidden="1" x14ac:dyDescent="0.3">
      <c r="A513" s="31" t="s">
        <v>185</v>
      </c>
      <c r="B513" s="1" t="s">
        <v>682</v>
      </c>
      <c r="C513" s="30" t="str">
        <f t="shared" si="134"/>
        <v>LA England - Wyre Forest</v>
      </c>
      <c r="D513" s="51">
        <f t="shared" si="125"/>
        <v>39782</v>
      </c>
      <c r="E513" s="51">
        <f t="shared" si="126"/>
        <v>41889</v>
      </c>
      <c r="F513" s="52">
        <f t="shared" si="127"/>
        <v>101139</v>
      </c>
      <c r="G513" s="52">
        <f t="shared" si="128"/>
        <v>49833</v>
      </c>
      <c r="H513" s="53">
        <f t="shared" si="129"/>
        <v>51306</v>
      </c>
      <c r="I513" s="53">
        <f t="shared" si="130"/>
        <v>39782</v>
      </c>
      <c r="J513" s="53">
        <f t="shared" si="131"/>
        <v>41889</v>
      </c>
      <c r="K513" s="50">
        <f t="shared" si="132"/>
        <v>10051</v>
      </c>
      <c r="L513" s="51">
        <f t="shared" si="133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hidden="1" x14ac:dyDescent="0.3">
      <c r="A514" s="31" t="s">
        <v>185</v>
      </c>
      <c r="B514" s="1" t="s">
        <v>683</v>
      </c>
      <c r="C514" s="30" t="str">
        <f t="shared" si="134"/>
        <v>LA England - York</v>
      </c>
      <c r="D514" s="51">
        <f t="shared" si="125"/>
        <v>84871</v>
      </c>
      <c r="E514" s="51">
        <f t="shared" si="126"/>
        <v>89539</v>
      </c>
      <c r="F514" s="52">
        <f t="shared" si="127"/>
        <v>211012</v>
      </c>
      <c r="G514" s="52">
        <f t="shared" si="128"/>
        <v>103642</v>
      </c>
      <c r="H514" s="53">
        <f t="shared" si="129"/>
        <v>107370</v>
      </c>
      <c r="I514" s="53">
        <f t="shared" si="130"/>
        <v>84871</v>
      </c>
      <c r="J514" s="53">
        <f t="shared" si="131"/>
        <v>89539</v>
      </c>
      <c r="K514" s="50">
        <f t="shared" si="132"/>
        <v>18771</v>
      </c>
      <c r="L514" s="51">
        <f t="shared" si="133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7" customFormat="1" hidden="1" x14ac:dyDescent="0.3">
      <c r="A515" s="123"/>
      <c r="B515" s="133"/>
      <c r="C515" s="123"/>
      <c r="D515" s="126">
        <f t="shared" ref="D515:L515" si="135">SUM(D201:D514)</f>
        <v>21779298</v>
      </c>
      <c r="E515" s="126">
        <f t="shared" si="135"/>
        <v>22677552</v>
      </c>
      <c r="F515" s="126">
        <f t="shared" si="135"/>
        <v>56550138</v>
      </c>
      <c r="G515" s="126">
        <f t="shared" si="135"/>
        <v>27982818</v>
      </c>
      <c r="H515" s="126">
        <f t="shared" si="135"/>
        <v>28567320</v>
      </c>
      <c r="I515" s="126">
        <f t="shared" si="135"/>
        <v>21779298</v>
      </c>
      <c r="J515" s="126">
        <f t="shared" si="135"/>
        <v>22677552</v>
      </c>
      <c r="K515" s="126">
        <f t="shared" si="135"/>
        <v>6203520</v>
      </c>
      <c r="L515" s="126">
        <f t="shared" si="135"/>
        <v>5889768</v>
      </c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  <c r="EI515" s="126"/>
      <c r="EJ515" s="126"/>
      <c r="EK515" s="126"/>
      <c r="EL515" s="126"/>
      <c r="EM515" s="126"/>
      <c r="EN515" s="126"/>
      <c r="EO515" s="126"/>
      <c r="EP515" s="126"/>
      <c r="EQ515" s="126"/>
      <c r="ER515" s="126"/>
      <c r="ES515" s="126"/>
      <c r="ET515" s="126"/>
      <c r="EU515" s="126"/>
      <c r="EV515" s="126"/>
      <c r="EW515" s="126"/>
      <c r="EX515" s="126"/>
      <c r="EY515" s="126"/>
      <c r="EZ515" s="126"/>
      <c r="FA515" s="126"/>
      <c r="FB515" s="126"/>
      <c r="FC515" s="126"/>
      <c r="FD515" s="126"/>
      <c r="FE515" s="126"/>
      <c r="FF515" s="126"/>
      <c r="FG515" s="126"/>
      <c r="FH515" s="126"/>
      <c r="FI515" s="126"/>
      <c r="FJ515" s="126"/>
      <c r="FK515" s="126"/>
      <c r="FL515" s="126"/>
      <c r="FM515" s="126"/>
      <c r="FN515" s="126"/>
      <c r="FO515" s="126"/>
      <c r="FP515" s="126"/>
      <c r="FQ515" s="126"/>
      <c r="FR515" s="126"/>
      <c r="FS515" s="126"/>
      <c r="FT515" s="126"/>
      <c r="FU515" s="126"/>
      <c r="FV515" s="126"/>
      <c r="FW515" s="126"/>
      <c r="FX515" s="126"/>
      <c r="FY515" s="126"/>
      <c r="FZ515" s="126"/>
      <c r="GA515" s="126"/>
      <c r="GB515" s="126"/>
      <c r="GC515" s="126"/>
      <c r="GD515" s="126"/>
      <c r="GE515" s="126"/>
      <c r="GF515" s="126"/>
      <c r="GG515" s="126"/>
      <c r="GH515" s="126"/>
      <c r="GI515" s="126"/>
      <c r="GJ515" s="126"/>
      <c r="GK515" s="126"/>
      <c r="GL515" s="125"/>
    </row>
    <row r="516" spans="1:194" s="1" customFormat="1" ht="15.5" hidden="1" x14ac:dyDescent="0.35">
      <c r="A516" s="31" t="s">
        <v>684</v>
      </c>
      <c r="B516" s="1" t="s">
        <v>685</v>
      </c>
      <c r="C516" s="30" t="str">
        <f t="shared" ref="C516:C549" si="136">CONCATENATE(A516," - ",B516)</f>
        <v>LA wales - Blaenau Gwent</v>
      </c>
      <c r="D516" s="51">
        <f t="shared" ref="D516:E519" si="137">I516</f>
        <v>27564</v>
      </c>
      <c r="E516" s="51">
        <f t="shared" si="137"/>
        <v>28837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>SUM(M516:AD516)</f>
        <v>6993</v>
      </c>
      <c r="L516" s="51">
        <f>SUM(CZ516:DQ516)</f>
        <v>6626</v>
      </c>
      <c r="M516" s="152">
        <v>375</v>
      </c>
      <c r="N516" s="152">
        <v>392</v>
      </c>
      <c r="O516" s="152">
        <v>399</v>
      </c>
      <c r="P516" s="152">
        <v>337</v>
      </c>
      <c r="Q516" s="152">
        <v>373</v>
      </c>
      <c r="R516" s="152">
        <v>388</v>
      </c>
      <c r="S516" s="152">
        <v>395</v>
      </c>
      <c r="T516" s="152">
        <v>406</v>
      </c>
      <c r="U516" s="152">
        <v>390</v>
      </c>
      <c r="V516" s="152">
        <v>440</v>
      </c>
      <c r="W516" s="152">
        <v>432</v>
      </c>
      <c r="X516" s="152">
        <v>444</v>
      </c>
      <c r="Y516" s="152">
        <v>403</v>
      </c>
      <c r="Z516" s="152">
        <v>352</v>
      </c>
      <c r="AA516" s="152">
        <v>380</v>
      </c>
      <c r="AB516" s="152">
        <v>376</v>
      </c>
      <c r="AC516" s="152">
        <v>356</v>
      </c>
      <c r="AD516" s="152">
        <v>355</v>
      </c>
      <c r="AE516" s="152">
        <v>303</v>
      </c>
      <c r="AF516" s="152">
        <v>350</v>
      </c>
      <c r="AG516" s="152">
        <v>418</v>
      </c>
      <c r="AH516" s="152">
        <v>410</v>
      </c>
      <c r="AI516" s="152">
        <v>390</v>
      </c>
      <c r="AJ516" s="152">
        <v>405</v>
      </c>
      <c r="AK516" s="152">
        <v>398</v>
      </c>
      <c r="AL516" s="152">
        <v>426</v>
      </c>
      <c r="AM516" s="152">
        <v>444</v>
      </c>
      <c r="AN516" s="152">
        <v>508</v>
      </c>
      <c r="AO516" s="152">
        <v>451</v>
      </c>
      <c r="AP516" s="152">
        <v>511</v>
      </c>
      <c r="AQ516" s="152">
        <v>475</v>
      </c>
      <c r="AR516" s="152">
        <v>547</v>
      </c>
      <c r="AS516" s="152">
        <v>426</v>
      </c>
      <c r="AT516" s="152">
        <v>441</v>
      </c>
      <c r="AU516" s="152">
        <v>456</v>
      </c>
      <c r="AV516" s="152">
        <v>464</v>
      </c>
      <c r="AW516" s="152">
        <v>405</v>
      </c>
      <c r="AX516" s="152">
        <v>408</v>
      </c>
      <c r="AY516" s="152">
        <v>407</v>
      </c>
      <c r="AZ516" s="152">
        <v>393</v>
      </c>
      <c r="BA516" s="152">
        <v>448</v>
      </c>
      <c r="BB516" s="152">
        <v>392</v>
      </c>
      <c r="BC516" s="152">
        <v>377</v>
      </c>
      <c r="BD516" s="152">
        <v>348</v>
      </c>
      <c r="BE516" s="152">
        <v>341</v>
      </c>
      <c r="BF516" s="152">
        <v>403</v>
      </c>
      <c r="BG516" s="152">
        <v>408</v>
      </c>
      <c r="BH516" s="152">
        <v>437</v>
      </c>
      <c r="BI516" s="152">
        <v>477</v>
      </c>
      <c r="BJ516" s="152">
        <v>482</v>
      </c>
      <c r="BK516" s="152">
        <v>514</v>
      </c>
      <c r="BL516" s="152">
        <v>530</v>
      </c>
      <c r="BM516" s="152">
        <v>517</v>
      </c>
      <c r="BN516" s="152">
        <v>529</v>
      </c>
      <c r="BO516" s="152">
        <v>520</v>
      </c>
      <c r="BP516" s="152">
        <v>527</v>
      </c>
      <c r="BQ516" s="152">
        <v>533</v>
      </c>
      <c r="BR516" s="152">
        <v>523</v>
      </c>
      <c r="BS516" s="152">
        <v>515</v>
      </c>
      <c r="BT516" s="152">
        <v>437</v>
      </c>
      <c r="BU516" s="152">
        <v>441</v>
      </c>
      <c r="BV516" s="152">
        <v>456</v>
      </c>
      <c r="BW516" s="152">
        <v>398</v>
      </c>
      <c r="BX516" s="152">
        <v>466</v>
      </c>
      <c r="BY516" s="152">
        <v>405</v>
      </c>
      <c r="BZ516" s="152">
        <v>371</v>
      </c>
      <c r="CA516" s="152">
        <v>399</v>
      </c>
      <c r="CB516" s="152">
        <v>387</v>
      </c>
      <c r="CC516" s="152">
        <v>377</v>
      </c>
      <c r="CD516" s="152">
        <v>380</v>
      </c>
      <c r="CE516" s="152">
        <v>390</v>
      </c>
      <c r="CF516" s="152">
        <v>411</v>
      </c>
      <c r="CG516" s="152">
        <v>386</v>
      </c>
      <c r="CH516" s="152">
        <v>451</v>
      </c>
      <c r="CI516" s="152">
        <v>324</v>
      </c>
      <c r="CJ516" s="152">
        <v>321</v>
      </c>
      <c r="CK516" s="152">
        <v>293</v>
      </c>
      <c r="CL516" s="152">
        <v>284</v>
      </c>
      <c r="CM516" s="152">
        <v>244</v>
      </c>
      <c r="CN516" s="152">
        <v>202</v>
      </c>
      <c r="CO516" s="152">
        <v>198</v>
      </c>
      <c r="CP516" s="152">
        <v>207</v>
      </c>
      <c r="CQ516" s="152">
        <v>180</v>
      </c>
      <c r="CR516" s="152">
        <v>146</v>
      </c>
      <c r="CS516" s="152">
        <v>150</v>
      </c>
      <c r="CT516" s="152">
        <v>125</v>
      </c>
      <c r="CU516" s="152">
        <v>75</v>
      </c>
      <c r="CV516" s="152">
        <v>101</v>
      </c>
      <c r="CW516" s="152">
        <v>77</v>
      </c>
      <c r="CX516" s="152">
        <v>50</v>
      </c>
      <c r="CY516" s="152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.5" hidden="1" x14ac:dyDescent="0.35">
      <c r="A517" s="31" t="s">
        <v>174</v>
      </c>
      <c r="B517" s="1" t="s">
        <v>686</v>
      </c>
      <c r="C517" s="30" t="str">
        <f t="shared" si="136"/>
        <v>LA Wales - Bridgend</v>
      </c>
      <c r="D517" s="51">
        <f t="shared" si="137"/>
        <v>57929</v>
      </c>
      <c r="E517" s="51">
        <f t="shared" si="137"/>
        <v>60275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>SUM(M517:AD517)</f>
        <v>15189</v>
      </c>
      <c r="L517" s="51">
        <f>SUM(CZ517:DQ517)</f>
        <v>14146</v>
      </c>
      <c r="M517" s="152">
        <v>706</v>
      </c>
      <c r="N517" s="152">
        <v>755</v>
      </c>
      <c r="O517" s="152">
        <v>813</v>
      </c>
      <c r="P517" s="152">
        <v>831</v>
      </c>
      <c r="Q517" s="152">
        <v>818</v>
      </c>
      <c r="R517" s="152">
        <v>848</v>
      </c>
      <c r="S517" s="152">
        <v>897</v>
      </c>
      <c r="T517" s="152">
        <v>878</v>
      </c>
      <c r="U517" s="152">
        <v>904</v>
      </c>
      <c r="V517" s="152">
        <v>977</v>
      </c>
      <c r="W517" s="152">
        <v>844</v>
      </c>
      <c r="X517" s="152">
        <v>896</v>
      </c>
      <c r="Y517" s="152">
        <v>860</v>
      </c>
      <c r="Z517" s="152">
        <v>855</v>
      </c>
      <c r="AA517" s="152">
        <v>861</v>
      </c>
      <c r="AB517" s="152">
        <v>863</v>
      </c>
      <c r="AC517" s="152">
        <v>782</v>
      </c>
      <c r="AD517" s="152">
        <v>801</v>
      </c>
      <c r="AE517" s="152">
        <v>805</v>
      </c>
      <c r="AF517" s="152">
        <v>781</v>
      </c>
      <c r="AG517" s="152">
        <v>805</v>
      </c>
      <c r="AH517" s="152">
        <v>809</v>
      </c>
      <c r="AI517" s="152">
        <v>867</v>
      </c>
      <c r="AJ517" s="152">
        <v>966</v>
      </c>
      <c r="AK517" s="152">
        <v>977</v>
      </c>
      <c r="AL517" s="152">
        <v>878</v>
      </c>
      <c r="AM517" s="152">
        <v>986</v>
      </c>
      <c r="AN517" s="152">
        <v>873</v>
      </c>
      <c r="AO517" s="152">
        <v>962</v>
      </c>
      <c r="AP517" s="152">
        <v>998</v>
      </c>
      <c r="AQ517" s="152">
        <v>866</v>
      </c>
      <c r="AR517" s="152">
        <v>978</v>
      </c>
      <c r="AS517" s="152">
        <v>1002</v>
      </c>
      <c r="AT517" s="152">
        <v>936</v>
      </c>
      <c r="AU517" s="152">
        <v>930</v>
      </c>
      <c r="AV517" s="152">
        <v>989</v>
      </c>
      <c r="AW517" s="152">
        <v>938</v>
      </c>
      <c r="AX517" s="152">
        <v>922</v>
      </c>
      <c r="AY517" s="152">
        <v>925</v>
      </c>
      <c r="AZ517" s="152">
        <v>964</v>
      </c>
      <c r="BA517" s="152">
        <v>1069</v>
      </c>
      <c r="BB517" s="152">
        <v>970</v>
      </c>
      <c r="BC517" s="152">
        <v>789</v>
      </c>
      <c r="BD517" s="152">
        <v>801</v>
      </c>
      <c r="BE517" s="152">
        <v>838</v>
      </c>
      <c r="BF517" s="152">
        <v>848</v>
      </c>
      <c r="BG517" s="152">
        <v>925</v>
      </c>
      <c r="BH517" s="152">
        <v>944</v>
      </c>
      <c r="BI517" s="152">
        <v>1055</v>
      </c>
      <c r="BJ517" s="152">
        <v>1063</v>
      </c>
      <c r="BK517" s="152">
        <v>994</v>
      </c>
      <c r="BL517" s="152">
        <v>971</v>
      </c>
      <c r="BM517" s="152">
        <v>1079</v>
      </c>
      <c r="BN517" s="152">
        <v>1039</v>
      </c>
      <c r="BO517" s="152">
        <v>1083</v>
      </c>
      <c r="BP517" s="152">
        <v>1054</v>
      </c>
      <c r="BQ517" s="152">
        <v>1072</v>
      </c>
      <c r="BR517" s="152">
        <v>966</v>
      </c>
      <c r="BS517" s="152">
        <v>1009</v>
      </c>
      <c r="BT517" s="152">
        <v>1016</v>
      </c>
      <c r="BU517" s="152">
        <v>943</v>
      </c>
      <c r="BV517" s="152">
        <v>908</v>
      </c>
      <c r="BW517" s="152">
        <v>903</v>
      </c>
      <c r="BX517" s="152">
        <v>843</v>
      </c>
      <c r="BY517" s="152">
        <v>825</v>
      </c>
      <c r="BZ517" s="152">
        <v>782</v>
      </c>
      <c r="CA517" s="152">
        <v>799</v>
      </c>
      <c r="CB517" s="152">
        <v>804</v>
      </c>
      <c r="CC517" s="152">
        <v>749</v>
      </c>
      <c r="CD517" s="152">
        <v>804</v>
      </c>
      <c r="CE517" s="152">
        <v>735</v>
      </c>
      <c r="CF517" s="152">
        <v>803</v>
      </c>
      <c r="CG517" s="152">
        <v>816</v>
      </c>
      <c r="CH517" s="152">
        <v>836</v>
      </c>
      <c r="CI517" s="152">
        <v>680</v>
      </c>
      <c r="CJ517" s="152">
        <v>631</v>
      </c>
      <c r="CK517" s="152">
        <v>620</v>
      </c>
      <c r="CL517" s="152">
        <v>565</v>
      </c>
      <c r="CM517" s="152">
        <v>510</v>
      </c>
      <c r="CN517" s="152">
        <v>499</v>
      </c>
      <c r="CO517" s="152">
        <v>429</v>
      </c>
      <c r="CP517" s="152">
        <v>409</v>
      </c>
      <c r="CQ517" s="152">
        <v>359</v>
      </c>
      <c r="CR517" s="152">
        <v>302</v>
      </c>
      <c r="CS517" s="152">
        <v>272</v>
      </c>
      <c r="CT517" s="152">
        <v>267</v>
      </c>
      <c r="CU517" s="152">
        <v>206</v>
      </c>
      <c r="CV517" s="152">
        <v>180</v>
      </c>
      <c r="CW517" s="152">
        <v>185</v>
      </c>
      <c r="CX517" s="152">
        <v>139</v>
      </c>
      <c r="CY517" s="152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.5" hidden="1" x14ac:dyDescent="0.35">
      <c r="A518" s="31" t="s">
        <v>174</v>
      </c>
      <c r="B518" s="1" t="s">
        <v>687</v>
      </c>
      <c r="C518" s="30" t="str">
        <f t="shared" si="136"/>
        <v>LA Wales - Caerphilly</v>
      </c>
      <c r="D518" s="51">
        <f t="shared" si="137"/>
        <v>69853</v>
      </c>
      <c r="E518" s="51">
        <f t="shared" si="137"/>
        <v>74208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>SUM(M518:AD518)</f>
        <v>19226</v>
      </c>
      <c r="L518" s="51">
        <f>SUM(CZ518:DQ518)</f>
        <v>18444</v>
      </c>
      <c r="M518" s="152">
        <v>880</v>
      </c>
      <c r="N518" s="152">
        <v>929</v>
      </c>
      <c r="O518" s="152">
        <v>993</v>
      </c>
      <c r="P518" s="152">
        <v>1002</v>
      </c>
      <c r="Q518" s="152">
        <v>1045</v>
      </c>
      <c r="R518" s="152">
        <v>1086</v>
      </c>
      <c r="S518" s="152">
        <v>1066</v>
      </c>
      <c r="T518" s="152">
        <v>1029</v>
      </c>
      <c r="U518" s="152">
        <v>1080</v>
      </c>
      <c r="V518" s="152">
        <v>1100</v>
      </c>
      <c r="W518" s="152">
        <v>1237</v>
      </c>
      <c r="X518" s="152">
        <v>1118</v>
      </c>
      <c r="Y518" s="152">
        <v>1227</v>
      </c>
      <c r="Z518" s="152">
        <v>1090</v>
      </c>
      <c r="AA518" s="152">
        <v>1088</v>
      </c>
      <c r="AB518" s="152">
        <v>1050</v>
      </c>
      <c r="AC518" s="152">
        <v>1108</v>
      </c>
      <c r="AD518" s="152">
        <v>1098</v>
      </c>
      <c r="AE518" s="152">
        <v>1043</v>
      </c>
      <c r="AF518" s="152">
        <v>1003</v>
      </c>
      <c r="AG518" s="152">
        <v>991</v>
      </c>
      <c r="AH518" s="152">
        <v>1005</v>
      </c>
      <c r="AI518" s="152">
        <v>1034</v>
      </c>
      <c r="AJ518" s="152">
        <v>1220</v>
      </c>
      <c r="AK518" s="152">
        <v>1073</v>
      </c>
      <c r="AL518" s="152">
        <v>1131</v>
      </c>
      <c r="AM518" s="152">
        <v>1115</v>
      </c>
      <c r="AN518" s="152">
        <v>1170</v>
      </c>
      <c r="AO518" s="152">
        <v>1121</v>
      </c>
      <c r="AP518" s="152">
        <v>1245</v>
      </c>
      <c r="AQ518" s="152">
        <v>1150</v>
      </c>
      <c r="AR518" s="152">
        <v>1137</v>
      </c>
      <c r="AS518" s="152">
        <v>1164</v>
      </c>
      <c r="AT518" s="152">
        <v>1091</v>
      </c>
      <c r="AU518" s="152">
        <v>1179</v>
      </c>
      <c r="AV518" s="152">
        <v>1125</v>
      </c>
      <c r="AW518" s="152">
        <v>1088</v>
      </c>
      <c r="AX518" s="152">
        <v>1118</v>
      </c>
      <c r="AY518" s="152">
        <v>1086</v>
      </c>
      <c r="AZ518" s="152">
        <v>1169</v>
      </c>
      <c r="BA518" s="152">
        <v>1082</v>
      </c>
      <c r="BB518" s="152">
        <v>1087</v>
      </c>
      <c r="BC518" s="152">
        <v>1040</v>
      </c>
      <c r="BD518" s="152">
        <v>1019</v>
      </c>
      <c r="BE518" s="152">
        <v>1025</v>
      </c>
      <c r="BF518" s="152">
        <v>1021</v>
      </c>
      <c r="BG518" s="152">
        <v>1030</v>
      </c>
      <c r="BH518" s="152">
        <v>1160</v>
      </c>
      <c r="BI518" s="152">
        <v>1149</v>
      </c>
      <c r="BJ518" s="152">
        <v>1223</v>
      </c>
      <c r="BK518" s="152">
        <v>1204</v>
      </c>
      <c r="BL518" s="152">
        <v>1340</v>
      </c>
      <c r="BM518" s="152">
        <v>1332</v>
      </c>
      <c r="BN518" s="152">
        <v>1281</v>
      </c>
      <c r="BO518" s="152">
        <v>1313</v>
      </c>
      <c r="BP518" s="152">
        <v>1288</v>
      </c>
      <c r="BQ518" s="152">
        <v>1307</v>
      </c>
      <c r="BR518" s="152">
        <v>1278</v>
      </c>
      <c r="BS518" s="152">
        <v>1191</v>
      </c>
      <c r="BT518" s="152">
        <v>1183</v>
      </c>
      <c r="BU518" s="152">
        <v>1154</v>
      </c>
      <c r="BV518" s="152">
        <v>1082</v>
      </c>
      <c r="BW518" s="152">
        <v>1118</v>
      </c>
      <c r="BX518" s="152">
        <v>1061</v>
      </c>
      <c r="BY518" s="152">
        <v>994</v>
      </c>
      <c r="BZ518" s="152">
        <v>894</v>
      </c>
      <c r="CA518" s="152">
        <v>1011</v>
      </c>
      <c r="CB518" s="152">
        <v>975</v>
      </c>
      <c r="CC518" s="152">
        <v>947</v>
      </c>
      <c r="CD518" s="152">
        <v>947</v>
      </c>
      <c r="CE518" s="152">
        <v>1022</v>
      </c>
      <c r="CF518" s="152">
        <v>933</v>
      </c>
      <c r="CG518" s="152">
        <v>1066</v>
      </c>
      <c r="CH518" s="152">
        <v>1025</v>
      </c>
      <c r="CI518" s="152">
        <v>806</v>
      </c>
      <c r="CJ518" s="152">
        <v>743</v>
      </c>
      <c r="CK518" s="152">
        <v>712</v>
      </c>
      <c r="CL518" s="152">
        <v>644</v>
      </c>
      <c r="CM518" s="152">
        <v>653</v>
      </c>
      <c r="CN518" s="152">
        <v>496</v>
      </c>
      <c r="CO518" s="152">
        <v>504</v>
      </c>
      <c r="CP518" s="152">
        <v>505</v>
      </c>
      <c r="CQ518" s="152">
        <v>428</v>
      </c>
      <c r="CR518" s="152">
        <v>363</v>
      </c>
      <c r="CS518" s="152">
        <v>332</v>
      </c>
      <c r="CT518" s="152">
        <v>269</v>
      </c>
      <c r="CU518" s="152">
        <v>253</v>
      </c>
      <c r="CV518" s="152">
        <v>186</v>
      </c>
      <c r="CW518" s="152">
        <v>158</v>
      </c>
      <c r="CX518" s="152">
        <v>161</v>
      </c>
      <c r="CY518" s="152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.5" hidden="1" x14ac:dyDescent="0.35">
      <c r="A519" s="31" t="s">
        <v>174</v>
      </c>
      <c r="B519" s="1" t="s">
        <v>688</v>
      </c>
      <c r="C519" s="30" t="str">
        <f t="shared" si="136"/>
        <v>LA Wales - Cardiff</v>
      </c>
      <c r="D519" s="51">
        <f t="shared" si="137"/>
        <v>145126</v>
      </c>
      <c r="E519" s="51">
        <f t="shared" si="137"/>
        <v>148704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>SUM(M519:AD519)</f>
        <v>38563</v>
      </c>
      <c r="L519" s="51">
        <f>SUM(CZ519:DQ519)</f>
        <v>36809</v>
      </c>
      <c r="M519" s="152">
        <v>1892</v>
      </c>
      <c r="N519" s="152">
        <v>2008</v>
      </c>
      <c r="O519" s="152">
        <v>2091</v>
      </c>
      <c r="P519" s="152">
        <v>2099</v>
      </c>
      <c r="Q519" s="152">
        <v>2302</v>
      </c>
      <c r="R519" s="152">
        <v>2206</v>
      </c>
      <c r="S519" s="152">
        <v>2313</v>
      </c>
      <c r="T519" s="152">
        <v>2298</v>
      </c>
      <c r="U519" s="152">
        <v>2412</v>
      </c>
      <c r="V519" s="152">
        <v>2462</v>
      </c>
      <c r="W519" s="152">
        <v>2211</v>
      </c>
      <c r="X519" s="152">
        <v>2158</v>
      </c>
      <c r="Y519" s="152">
        <v>2204</v>
      </c>
      <c r="Z519" s="152">
        <v>2151</v>
      </c>
      <c r="AA519" s="152">
        <v>2075</v>
      </c>
      <c r="AB519" s="152">
        <v>1858</v>
      </c>
      <c r="AC519" s="152">
        <v>1865</v>
      </c>
      <c r="AD519" s="152">
        <v>1958</v>
      </c>
      <c r="AE519" s="152">
        <v>2257</v>
      </c>
      <c r="AF519" s="152">
        <v>3711</v>
      </c>
      <c r="AG519" s="152">
        <v>4341</v>
      </c>
      <c r="AH519" s="152">
        <v>4235</v>
      </c>
      <c r="AI519" s="152">
        <v>4171</v>
      </c>
      <c r="AJ519" s="152">
        <v>4112</v>
      </c>
      <c r="AK519" s="152">
        <v>3894</v>
      </c>
      <c r="AL519" s="152">
        <v>3806</v>
      </c>
      <c r="AM519" s="152">
        <v>4048</v>
      </c>
      <c r="AN519" s="152">
        <v>3736</v>
      </c>
      <c r="AO519" s="152">
        <v>3538</v>
      </c>
      <c r="AP519" s="152">
        <v>3485</v>
      </c>
      <c r="AQ519" s="152">
        <v>3145</v>
      </c>
      <c r="AR519" s="152">
        <v>3216</v>
      </c>
      <c r="AS519" s="152">
        <v>2929</v>
      </c>
      <c r="AT519" s="152">
        <v>2553</v>
      </c>
      <c r="AU519" s="152">
        <v>2717</v>
      </c>
      <c r="AV519" s="152">
        <v>2587</v>
      </c>
      <c r="AW519" s="152">
        <v>2511</v>
      </c>
      <c r="AX519" s="152">
        <v>2644</v>
      </c>
      <c r="AY519" s="152">
        <v>2335</v>
      </c>
      <c r="AZ519" s="152">
        <v>2321</v>
      </c>
      <c r="BA519" s="152">
        <v>2345</v>
      </c>
      <c r="BB519" s="152">
        <v>2251</v>
      </c>
      <c r="BC519" s="152">
        <v>1881</v>
      </c>
      <c r="BD519" s="152">
        <v>2008</v>
      </c>
      <c r="BE519" s="152">
        <v>1971</v>
      </c>
      <c r="BF519" s="152">
        <v>2038</v>
      </c>
      <c r="BG519" s="152">
        <v>2090</v>
      </c>
      <c r="BH519" s="152">
        <v>1986</v>
      </c>
      <c r="BI519" s="152">
        <v>2031</v>
      </c>
      <c r="BJ519" s="152">
        <v>2099</v>
      </c>
      <c r="BK519" s="152">
        <v>2072</v>
      </c>
      <c r="BL519" s="152">
        <v>2107</v>
      </c>
      <c r="BM519" s="152">
        <v>1896</v>
      </c>
      <c r="BN519" s="152">
        <v>2077</v>
      </c>
      <c r="BO519" s="152">
        <v>1989</v>
      </c>
      <c r="BP519" s="152">
        <v>2031</v>
      </c>
      <c r="BQ519" s="152">
        <v>2013</v>
      </c>
      <c r="BR519" s="152">
        <v>1942</v>
      </c>
      <c r="BS519" s="152">
        <v>2000</v>
      </c>
      <c r="BT519" s="152">
        <v>1906</v>
      </c>
      <c r="BU519" s="152">
        <v>1757</v>
      </c>
      <c r="BV519" s="152">
        <v>1830</v>
      </c>
      <c r="BW519" s="152">
        <v>1717</v>
      </c>
      <c r="BX519" s="152">
        <v>1725</v>
      </c>
      <c r="BY519" s="152">
        <v>1541</v>
      </c>
      <c r="BZ519" s="152">
        <v>1572</v>
      </c>
      <c r="CA519" s="152">
        <v>1515</v>
      </c>
      <c r="CB519" s="152">
        <v>1429</v>
      </c>
      <c r="CC519" s="152">
        <v>1391</v>
      </c>
      <c r="CD519" s="152">
        <v>1345</v>
      </c>
      <c r="CE519" s="152">
        <v>1439</v>
      </c>
      <c r="CF519" s="152">
        <v>1346</v>
      </c>
      <c r="CG519" s="152">
        <v>1313</v>
      </c>
      <c r="CH519" s="152">
        <v>1438</v>
      </c>
      <c r="CI519" s="152">
        <v>1037</v>
      </c>
      <c r="CJ519" s="152">
        <v>1012</v>
      </c>
      <c r="CK519" s="152">
        <v>950</v>
      </c>
      <c r="CL519" s="152">
        <v>839</v>
      </c>
      <c r="CM519" s="152">
        <v>755</v>
      </c>
      <c r="CN519" s="152">
        <v>679</v>
      </c>
      <c r="CO519" s="152">
        <v>672</v>
      </c>
      <c r="CP519" s="152">
        <v>631</v>
      </c>
      <c r="CQ519" s="152">
        <v>630</v>
      </c>
      <c r="CR519" s="152">
        <v>503</v>
      </c>
      <c r="CS519" s="152">
        <v>511</v>
      </c>
      <c r="CT519" s="152">
        <v>461</v>
      </c>
      <c r="CU519" s="152">
        <v>357</v>
      </c>
      <c r="CV519" s="152">
        <v>331</v>
      </c>
      <c r="CW519" s="152">
        <v>255</v>
      </c>
      <c r="CX519" s="152">
        <v>248</v>
      </c>
      <c r="CY519" s="152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.5" hidden="1" x14ac:dyDescent="0.35">
      <c r="A520" s="31" t="s">
        <v>174</v>
      </c>
      <c r="B520" s="1" t="s">
        <v>689</v>
      </c>
      <c r="C520" s="30" t="str">
        <f t="shared" si="136"/>
        <v>LA Wales - Carmarthenshire</v>
      </c>
      <c r="D520" s="51">
        <f t="shared" ref="D520:D549" si="138">I520</f>
        <v>73833</v>
      </c>
      <c r="E520" s="51">
        <f t="shared" ref="E520:E549" si="139">J520</f>
        <v>78977</v>
      </c>
      <c r="F520" s="52">
        <f t="shared" ref="F520:F537" si="140">G520+H520</f>
        <v>190073</v>
      </c>
      <c r="G520" s="52">
        <f t="shared" ref="G520:G537" si="141">SUM(M520:CY520)</f>
        <v>92875</v>
      </c>
      <c r="H520" s="53">
        <f t="shared" ref="H520:H537" si="142">SUM(CZ520:GL520)</f>
        <v>97198</v>
      </c>
      <c r="I520" s="53">
        <f t="shared" ref="I520:I537" si="143">SUM(AE520:CY520)</f>
        <v>73833</v>
      </c>
      <c r="J520" s="53">
        <f t="shared" ref="J520:J537" si="144">SUM(DR520:GL520)</f>
        <v>78977</v>
      </c>
      <c r="K520" s="50">
        <f t="shared" ref="K520:K537" si="145">SUM(M520:AD520)</f>
        <v>19042</v>
      </c>
      <c r="L520" s="51">
        <f t="shared" ref="L520:L537" si="146">SUM(CZ520:DQ520)</f>
        <v>18221</v>
      </c>
      <c r="M520" s="152">
        <v>810</v>
      </c>
      <c r="N520" s="152">
        <v>900</v>
      </c>
      <c r="O520" s="152">
        <v>937</v>
      </c>
      <c r="P520" s="152">
        <v>981</v>
      </c>
      <c r="Q520" s="152">
        <v>1044</v>
      </c>
      <c r="R520" s="152">
        <v>1064</v>
      </c>
      <c r="S520" s="152">
        <v>1058</v>
      </c>
      <c r="T520" s="152">
        <v>1034</v>
      </c>
      <c r="U520" s="152">
        <v>1137</v>
      </c>
      <c r="V520" s="152">
        <v>1188</v>
      </c>
      <c r="W520" s="152">
        <v>1139</v>
      </c>
      <c r="X520" s="152">
        <v>1070</v>
      </c>
      <c r="Y520" s="152">
        <v>1176</v>
      </c>
      <c r="Z520" s="152">
        <v>1176</v>
      </c>
      <c r="AA520" s="152">
        <v>1145</v>
      </c>
      <c r="AB520" s="152">
        <v>1061</v>
      </c>
      <c r="AC520" s="152">
        <v>1059</v>
      </c>
      <c r="AD520" s="152">
        <v>1063</v>
      </c>
      <c r="AE520" s="152">
        <v>1064</v>
      </c>
      <c r="AF520" s="152">
        <v>975</v>
      </c>
      <c r="AG520" s="152">
        <v>960</v>
      </c>
      <c r="AH520" s="152">
        <v>978</v>
      </c>
      <c r="AI520" s="152">
        <v>994</v>
      </c>
      <c r="AJ520" s="152">
        <v>1045</v>
      </c>
      <c r="AK520" s="152">
        <v>1098</v>
      </c>
      <c r="AL520" s="152">
        <v>990</v>
      </c>
      <c r="AM520" s="152">
        <v>1053</v>
      </c>
      <c r="AN520" s="152">
        <v>974</v>
      </c>
      <c r="AO520" s="152">
        <v>1043</v>
      </c>
      <c r="AP520" s="152">
        <v>1013</v>
      </c>
      <c r="AQ520" s="152">
        <v>998</v>
      </c>
      <c r="AR520" s="152">
        <v>1087</v>
      </c>
      <c r="AS520" s="152">
        <v>1043</v>
      </c>
      <c r="AT520" s="152">
        <v>1063</v>
      </c>
      <c r="AU520" s="152">
        <v>1019</v>
      </c>
      <c r="AV520" s="152">
        <v>1015</v>
      </c>
      <c r="AW520" s="152">
        <v>937</v>
      </c>
      <c r="AX520" s="152">
        <v>943</v>
      </c>
      <c r="AY520" s="152">
        <v>1002</v>
      </c>
      <c r="AZ520" s="152">
        <v>962</v>
      </c>
      <c r="BA520" s="152">
        <v>946</v>
      </c>
      <c r="BB520" s="152">
        <v>944</v>
      </c>
      <c r="BC520" s="152">
        <v>887</v>
      </c>
      <c r="BD520" s="152">
        <v>885</v>
      </c>
      <c r="BE520" s="152">
        <v>1027</v>
      </c>
      <c r="BF520" s="152">
        <v>990</v>
      </c>
      <c r="BG520" s="152">
        <v>1005</v>
      </c>
      <c r="BH520" s="152">
        <v>1111</v>
      </c>
      <c r="BI520" s="152">
        <v>1169</v>
      </c>
      <c r="BJ520" s="152">
        <v>1303</v>
      </c>
      <c r="BK520" s="152">
        <v>1194</v>
      </c>
      <c r="BL520" s="152">
        <v>1221</v>
      </c>
      <c r="BM520" s="152">
        <v>1233</v>
      </c>
      <c r="BN520" s="152">
        <v>1377</v>
      </c>
      <c r="BO520" s="152">
        <v>1366</v>
      </c>
      <c r="BP520" s="152">
        <v>1427</v>
      </c>
      <c r="BQ520" s="152">
        <v>1498</v>
      </c>
      <c r="BR520" s="152">
        <v>1383</v>
      </c>
      <c r="BS520" s="152">
        <v>1435</v>
      </c>
      <c r="BT520" s="152">
        <v>1330</v>
      </c>
      <c r="BU520" s="152">
        <v>1297</v>
      </c>
      <c r="BV520" s="152">
        <v>1239</v>
      </c>
      <c r="BW520" s="152">
        <v>1307</v>
      </c>
      <c r="BX520" s="152">
        <v>1246</v>
      </c>
      <c r="BY520" s="152">
        <v>1166</v>
      </c>
      <c r="BZ520" s="152">
        <v>1299</v>
      </c>
      <c r="CA520" s="152">
        <v>1250</v>
      </c>
      <c r="CB520" s="152">
        <v>1230</v>
      </c>
      <c r="CC520" s="152">
        <v>1222</v>
      </c>
      <c r="CD520" s="152">
        <v>1130</v>
      </c>
      <c r="CE520" s="152">
        <v>1210</v>
      </c>
      <c r="CF520" s="152">
        <v>1224</v>
      </c>
      <c r="CG520" s="152">
        <v>1274</v>
      </c>
      <c r="CH520" s="152">
        <v>1298</v>
      </c>
      <c r="CI520" s="152">
        <v>1070</v>
      </c>
      <c r="CJ520" s="152">
        <v>994</v>
      </c>
      <c r="CK520" s="152">
        <v>938</v>
      </c>
      <c r="CL520" s="152">
        <v>885</v>
      </c>
      <c r="CM520" s="152">
        <v>858</v>
      </c>
      <c r="CN520" s="152">
        <v>694</v>
      </c>
      <c r="CO520" s="152">
        <v>652</v>
      </c>
      <c r="CP520" s="152">
        <v>630</v>
      </c>
      <c r="CQ520" s="152">
        <v>528</v>
      </c>
      <c r="CR520" s="152">
        <v>539</v>
      </c>
      <c r="CS520" s="152">
        <v>456</v>
      </c>
      <c r="CT520" s="152">
        <v>425</v>
      </c>
      <c r="CU520" s="152">
        <v>353</v>
      </c>
      <c r="CV520" s="152">
        <v>308</v>
      </c>
      <c r="CW520" s="152">
        <v>255</v>
      </c>
      <c r="CX520" s="152">
        <v>192</v>
      </c>
      <c r="CY520" s="152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.5" hidden="1" x14ac:dyDescent="0.35">
      <c r="A521" s="31" t="s">
        <v>174</v>
      </c>
      <c r="B521" s="1" t="s">
        <v>690</v>
      </c>
      <c r="C521" s="30" t="str">
        <f t="shared" si="136"/>
        <v>LA Wales - Ceredigion</v>
      </c>
      <c r="D521" s="51">
        <f t="shared" si="138"/>
        <v>29990</v>
      </c>
      <c r="E521" s="51">
        <f t="shared" si="139"/>
        <v>30671</v>
      </c>
      <c r="F521" s="52">
        <f t="shared" si="140"/>
        <v>72895</v>
      </c>
      <c r="G521" s="52">
        <f t="shared" si="141"/>
        <v>36262</v>
      </c>
      <c r="H521" s="53">
        <f t="shared" si="142"/>
        <v>36633</v>
      </c>
      <c r="I521" s="53">
        <f t="shared" si="143"/>
        <v>29990</v>
      </c>
      <c r="J521" s="53">
        <f t="shared" si="144"/>
        <v>30671</v>
      </c>
      <c r="K521" s="50">
        <f t="shared" si="145"/>
        <v>6272</v>
      </c>
      <c r="L521" s="51">
        <f t="shared" si="146"/>
        <v>5962</v>
      </c>
      <c r="M521" s="152">
        <v>260</v>
      </c>
      <c r="N521" s="152">
        <v>280</v>
      </c>
      <c r="O521" s="152">
        <v>295</v>
      </c>
      <c r="P521" s="152">
        <v>340</v>
      </c>
      <c r="Q521" s="152">
        <v>329</v>
      </c>
      <c r="R521" s="152">
        <v>361</v>
      </c>
      <c r="S521" s="152">
        <v>307</v>
      </c>
      <c r="T521" s="152">
        <v>350</v>
      </c>
      <c r="U521" s="152">
        <v>369</v>
      </c>
      <c r="V521" s="152">
        <v>417</v>
      </c>
      <c r="W521" s="152">
        <v>365</v>
      </c>
      <c r="X521" s="152">
        <v>358</v>
      </c>
      <c r="Y521" s="152">
        <v>337</v>
      </c>
      <c r="Z521" s="152">
        <v>373</v>
      </c>
      <c r="AA521" s="152">
        <v>383</v>
      </c>
      <c r="AB521" s="152">
        <v>375</v>
      </c>
      <c r="AC521" s="152">
        <v>389</v>
      </c>
      <c r="AD521" s="152">
        <v>384</v>
      </c>
      <c r="AE521" s="152">
        <v>387</v>
      </c>
      <c r="AF521" s="152">
        <v>771</v>
      </c>
      <c r="AG521" s="152">
        <v>874</v>
      </c>
      <c r="AH521" s="152">
        <v>907</v>
      </c>
      <c r="AI521" s="152">
        <v>761</v>
      </c>
      <c r="AJ521" s="152">
        <v>624</v>
      </c>
      <c r="AK521" s="152">
        <v>594</v>
      </c>
      <c r="AL521" s="152">
        <v>543</v>
      </c>
      <c r="AM521" s="152">
        <v>636</v>
      </c>
      <c r="AN521" s="152">
        <v>682</v>
      </c>
      <c r="AO521" s="152">
        <v>587</v>
      </c>
      <c r="AP521" s="152">
        <v>469</v>
      </c>
      <c r="AQ521" s="152">
        <v>395</v>
      </c>
      <c r="AR521" s="152">
        <v>247</v>
      </c>
      <c r="AS521" s="152">
        <v>190</v>
      </c>
      <c r="AT521" s="152">
        <v>244</v>
      </c>
      <c r="AU521" s="152">
        <v>174</v>
      </c>
      <c r="AV521" s="152">
        <v>277</v>
      </c>
      <c r="AW521" s="152">
        <v>205</v>
      </c>
      <c r="AX521" s="152">
        <v>309</v>
      </c>
      <c r="AY521" s="152">
        <v>296</v>
      </c>
      <c r="AZ521" s="152">
        <v>292</v>
      </c>
      <c r="BA521" s="152">
        <v>292</v>
      </c>
      <c r="BB521" s="152">
        <v>315</v>
      </c>
      <c r="BC521" s="152">
        <v>272</v>
      </c>
      <c r="BD521" s="152">
        <v>343</v>
      </c>
      <c r="BE521" s="152">
        <v>326</v>
      </c>
      <c r="BF521" s="152">
        <v>323</v>
      </c>
      <c r="BG521" s="152">
        <v>319</v>
      </c>
      <c r="BH521" s="152">
        <v>321</v>
      </c>
      <c r="BI521" s="152">
        <v>396</v>
      </c>
      <c r="BJ521" s="152">
        <v>399</v>
      </c>
      <c r="BK521" s="152">
        <v>436</v>
      </c>
      <c r="BL521" s="152">
        <v>462</v>
      </c>
      <c r="BM521" s="152">
        <v>475</v>
      </c>
      <c r="BN521" s="152">
        <v>502</v>
      </c>
      <c r="BO521" s="152">
        <v>476</v>
      </c>
      <c r="BP521" s="152">
        <v>485</v>
      </c>
      <c r="BQ521" s="152">
        <v>531</v>
      </c>
      <c r="BR521" s="152">
        <v>518</v>
      </c>
      <c r="BS521" s="152">
        <v>488</v>
      </c>
      <c r="BT521" s="152">
        <v>470</v>
      </c>
      <c r="BU521" s="152">
        <v>513</v>
      </c>
      <c r="BV521" s="152">
        <v>511</v>
      </c>
      <c r="BW521" s="152">
        <v>509</v>
      </c>
      <c r="BX521" s="152">
        <v>503</v>
      </c>
      <c r="BY521" s="152">
        <v>506</v>
      </c>
      <c r="BZ521" s="152">
        <v>507</v>
      </c>
      <c r="CA521" s="152">
        <v>471</v>
      </c>
      <c r="CB521" s="152">
        <v>469</v>
      </c>
      <c r="CC521" s="152">
        <v>470</v>
      </c>
      <c r="CD521" s="152">
        <v>492</v>
      </c>
      <c r="CE521" s="152">
        <v>494</v>
      </c>
      <c r="CF521" s="152">
        <v>562</v>
      </c>
      <c r="CG521" s="152">
        <v>570</v>
      </c>
      <c r="CH521" s="152">
        <v>524</v>
      </c>
      <c r="CI521" s="152">
        <v>398</v>
      </c>
      <c r="CJ521" s="152">
        <v>418</v>
      </c>
      <c r="CK521" s="152">
        <v>406</v>
      </c>
      <c r="CL521" s="152">
        <v>376</v>
      </c>
      <c r="CM521" s="152">
        <v>321</v>
      </c>
      <c r="CN521" s="152">
        <v>233</v>
      </c>
      <c r="CO521" s="152">
        <v>296</v>
      </c>
      <c r="CP521" s="152">
        <v>231</v>
      </c>
      <c r="CQ521" s="152">
        <v>216</v>
      </c>
      <c r="CR521" s="152">
        <v>203</v>
      </c>
      <c r="CS521" s="152">
        <v>166</v>
      </c>
      <c r="CT521" s="152">
        <v>158</v>
      </c>
      <c r="CU521" s="152">
        <v>161</v>
      </c>
      <c r="CV521" s="152">
        <v>137</v>
      </c>
      <c r="CW521" s="152">
        <v>123</v>
      </c>
      <c r="CX521" s="152">
        <v>69</v>
      </c>
      <c r="CY521" s="152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.5" hidden="1" x14ac:dyDescent="0.35">
      <c r="A522" s="31" t="s">
        <v>174</v>
      </c>
      <c r="B522" s="1" t="s">
        <v>691</v>
      </c>
      <c r="C522" s="30" t="str">
        <f t="shared" si="136"/>
        <v>LA Wales - Conwy</v>
      </c>
      <c r="D522" s="51">
        <f t="shared" si="138"/>
        <v>46669</v>
      </c>
      <c r="E522" s="51">
        <f t="shared" si="139"/>
        <v>50331</v>
      </c>
      <c r="F522" s="52">
        <f t="shared" si="140"/>
        <v>118184</v>
      </c>
      <c r="G522" s="52">
        <f t="shared" si="141"/>
        <v>57605</v>
      </c>
      <c r="H522" s="53">
        <f t="shared" si="142"/>
        <v>60579</v>
      </c>
      <c r="I522" s="53">
        <f t="shared" si="143"/>
        <v>46669</v>
      </c>
      <c r="J522" s="53">
        <f t="shared" si="144"/>
        <v>50331</v>
      </c>
      <c r="K522" s="50">
        <f t="shared" si="145"/>
        <v>10936</v>
      </c>
      <c r="L522" s="51">
        <f t="shared" si="146"/>
        <v>10248</v>
      </c>
      <c r="M522" s="152">
        <v>514</v>
      </c>
      <c r="N522" s="152">
        <v>530</v>
      </c>
      <c r="O522" s="152">
        <v>561</v>
      </c>
      <c r="P522" s="152">
        <v>549</v>
      </c>
      <c r="Q522" s="152">
        <v>577</v>
      </c>
      <c r="R522" s="152">
        <v>626</v>
      </c>
      <c r="S522" s="152">
        <v>584</v>
      </c>
      <c r="T522" s="152">
        <v>646</v>
      </c>
      <c r="U522" s="152">
        <v>655</v>
      </c>
      <c r="V522" s="152">
        <v>644</v>
      </c>
      <c r="W522" s="152">
        <v>663</v>
      </c>
      <c r="X522" s="152">
        <v>608</v>
      </c>
      <c r="Y522" s="152">
        <v>632</v>
      </c>
      <c r="Z522" s="152">
        <v>633</v>
      </c>
      <c r="AA522" s="152">
        <v>670</v>
      </c>
      <c r="AB522" s="152">
        <v>640</v>
      </c>
      <c r="AC522" s="152">
        <v>646</v>
      </c>
      <c r="AD522" s="152">
        <v>558</v>
      </c>
      <c r="AE522" s="152">
        <v>588</v>
      </c>
      <c r="AF522" s="152">
        <v>548</v>
      </c>
      <c r="AG522" s="152">
        <v>588</v>
      </c>
      <c r="AH522" s="152">
        <v>559</v>
      </c>
      <c r="AI522" s="152">
        <v>575</v>
      </c>
      <c r="AJ522" s="152">
        <v>656</v>
      </c>
      <c r="AK522" s="152">
        <v>605</v>
      </c>
      <c r="AL522" s="152">
        <v>604</v>
      </c>
      <c r="AM522" s="152">
        <v>593</v>
      </c>
      <c r="AN522" s="152">
        <v>583</v>
      </c>
      <c r="AO522" s="152">
        <v>587</v>
      </c>
      <c r="AP522" s="152">
        <v>609</v>
      </c>
      <c r="AQ522" s="152">
        <v>613</v>
      </c>
      <c r="AR522" s="152">
        <v>618</v>
      </c>
      <c r="AS522" s="152">
        <v>638</v>
      </c>
      <c r="AT522" s="152">
        <v>599</v>
      </c>
      <c r="AU522" s="152">
        <v>536</v>
      </c>
      <c r="AV522" s="152">
        <v>551</v>
      </c>
      <c r="AW522" s="152">
        <v>566</v>
      </c>
      <c r="AX522" s="152">
        <v>583</v>
      </c>
      <c r="AY522" s="152">
        <v>564</v>
      </c>
      <c r="AZ522" s="152">
        <v>578</v>
      </c>
      <c r="BA522" s="152">
        <v>630</v>
      </c>
      <c r="BB522" s="152">
        <v>584</v>
      </c>
      <c r="BC522" s="152">
        <v>504</v>
      </c>
      <c r="BD522" s="152">
        <v>542</v>
      </c>
      <c r="BE522" s="152">
        <v>576</v>
      </c>
      <c r="BF522" s="152">
        <v>566</v>
      </c>
      <c r="BG522" s="152">
        <v>545</v>
      </c>
      <c r="BH522" s="152">
        <v>646</v>
      </c>
      <c r="BI522" s="152">
        <v>792</v>
      </c>
      <c r="BJ522" s="152">
        <v>770</v>
      </c>
      <c r="BK522" s="152">
        <v>749</v>
      </c>
      <c r="BL522" s="152">
        <v>824</v>
      </c>
      <c r="BM522" s="152">
        <v>760</v>
      </c>
      <c r="BN522" s="152">
        <v>806</v>
      </c>
      <c r="BO522" s="152">
        <v>882</v>
      </c>
      <c r="BP522" s="152">
        <v>883</v>
      </c>
      <c r="BQ522" s="152">
        <v>893</v>
      </c>
      <c r="BR522" s="152">
        <v>847</v>
      </c>
      <c r="BS522" s="152">
        <v>874</v>
      </c>
      <c r="BT522" s="152">
        <v>855</v>
      </c>
      <c r="BU522" s="152">
        <v>874</v>
      </c>
      <c r="BV522" s="152">
        <v>835</v>
      </c>
      <c r="BW522" s="152">
        <v>780</v>
      </c>
      <c r="BX522" s="152">
        <v>824</v>
      </c>
      <c r="BY522" s="152">
        <v>789</v>
      </c>
      <c r="BZ522" s="152">
        <v>739</v>
      </c>
      <c r="CA522" s="152">
        <v>813</v>
      </c>
      <c r="CB522" s="152">
        <v>775</v>
      </c>
      <c r="CC522" s="152">
        <v>744</v>
      </c>
      <c r="CD522" s="152">
        <v>780</v>
      </c>
      <c r="CE522" s="152">
        <v>768</v>
      </c>
      <c r="CF522" s="152">
        <v>888</v>
      </c>
      <c r="CG522" s="152">
        <v>950</v>
      </c>
      <c r="CH522" s="152">
        <v>922</v>
      </c>
      <c r="CI522" s="152">
        <v>726</v>
      </c>
      <c r="CJ522" s="152">
        <v>692</v>
      </c>
      <c r="CK522" s="152">
        <v>669</v>
      </c>
      <c r="CL522" s="152">
        <v>636</v>
      </c>
      <c r="CM522" s="152">
        <v>582</v>
      </c>
      <c r="CN522" s="152">
        <v>493</v>
      </c>
      <c r="CO522" s="152">
        <v>454</v>
      </c>
      <c r="CP522" s="152">
        <v>444</v>
      </c>
      <c r="CQ522" s="152">
        <v>390</v>
      </c>
      <c r="CR522" s="152">
        <v>364</v>
      </c>
      <c r="CS522" s="152">
        <v>354</v>
      </c>
      <c r="CT522" s="152">
        <v>301</v>
      </c>
      <c r="CU522" s="152">
        <v>299</v>
      </c>
      <c r="CV522" s="152">
        <v>272</v>
      </c>
      <c r="CW522" s="152">
        <v>190</v>
      </c>
      <c r="CX522" s="152">
        <v>172</v>
      </c>
      <c r="CY522" s="152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.5" hidden="1" x14ac:dyDescent="0.35">
      <c r="A523" s="31" t="s">
        <v>174</v>
      </c>
      <c r="B523" s="1" t="s">
        <v>692</v>
      </c>
      <c r="C523" s="30" t="str">
        <f t="shared" si="136"/>
        <v>LA Wales - Denbighshire</v>
      </c>
      <c r="D523" s="51">
        <f t="shared" si="138"/>
        <v>37663</v>
      </c>
      <c r="E523" s="51">
        <f t="shared" si="139"/>
        <v>39502</v>
      </c>
      <c r="F523" s="52">
        <f t="shared" si="140"/>
        <v>96664</v>
      </c>
      <c r="G523" s="52">
        <f t="shared" si="141"/>
        <v>47656</v>
      </c>
      <c r="H523" s="53">
        <f t="shared" si="142"/>
        <v>49008</v>
      </c>
      <c r="I523" s="53">
        <f t="shared" si="143"/>
        <v>37663</v>
      </c>
      <c r="J523" s="53">
        <f t="shared" si="144"/>
        <v>39502</v>
      </c>
      <c r="K523" s="50">
        <f t="shared" si="145"/>
        <v>9993</v>
      </c>
      <c r="L523" s="51">
        <f t="shared" si="146"/>
        <v>9506</v>
      </c>
      <c r="M523" s="152">
        <v>515</v>
      </c>
      <c r="N523" s="152">
        <v>482</v>
      </c>
      <c r="O523" s="152">
        <v>468</v>
      </c>
      <c r="P523" s="152">
        <v>544</v>
      </c>
      <c r="Q523" s="152">
        <v>517</v>
      </c>
      <c r="R523" s="152">
        <v>524</v>
      </c>
      <c r="S523" s="152">
        <v>552</v>
      </c>
      <c r="T523" s="152">
        <v>567</v>
      </c>
      <c r="U523" s="152">
        <v>557</v>
      </c>
      <c r="V523" s="152">
        <v>602</v>
      </c>
      <c r="W523" s="152">
        <v>629</v>
      </c>
      <c r="X523" s="152">
        <v>558</v>
      </c>
      <c r="Y523" s="152">
        <v>617</v>
      </c>
      <c r="Z523" s="152">
        <v>581</v>
      </c>
      <c r="AA523" s="152">
        <v>542</v>
      </c>
      <c r="AB523" s="152">
        <v>581</v>
      </c>
      <c r="AC523" s="152">
        <v>571</v>
      </c>
      <c r="AD523" s="152">
        <v>586</v>
      </c>
      <c r="AE523" s="152">
        <v>584</v>
      </c>
      <c r="AF523" s="152">
        <v>509</v>
      </c>
      <c r="AG523" s="152">
        <v>485</v>
      </c>
      <c r="AH523" s="152">
        <v>512</v>
      </c>
      <c r="AI523" s="152">
        <v>570</v>
      </c>
      <c r="AJ523" s="152">
        <v>548</v>
      </c>
      <c r="AK523" s="152">
        <v>585</v>
      </c>
      <c r="AL523" s="152">
        <v>506</v>
      </c>
      <c r="AM523" s="152">
        <v>600</v>
      </c>
      <c r="AN523" s="152">
        <v>555</v>
      </c>
      <c r="AO523" s="152">
        <v>584</v>
      </c>
      <c r="AP523" s="152">
        <v>553</v>
      </c>
      <c r="AQ523" s="152">
        <v>555</v>
      </c>
      <c r="AR523" s="152">
        <v>529</v>
      </c>
      <c r="AS523" s="152">
        <v>512</v>
      </c>
      <c r="AT523" s="152">
        <v>536</v>
      </c>
      <c r="AU523" s="152">
        <v>482</v>
      </c>
      <c r="AV523" s="152">
        <v>424</v>
      </c>
      <c r="AW523" s="152">
        <v>488</v>
      </c>
      <c r="AX523" s="152">
        <v>430</v>
      </c>
      <c r="AY523" s="152">
        <v>450</v>
      </c>
      <c r="AZ523" s="152">
        <v>442</v>
      </c>
      <c r="BA523" s="152">
        <v>484</v>
      </c>
      <c r="BB523" s="152">
        <v>471</v>
      </c>
      <c r="BC523" s="152">
        <v>382</v>
      </c>
      <c r="BD523" s="152">
        <v>424</v>
      </c>
      <c r="BE523" s="152">
        <v>497</v>
      </c>
      <c r="BF523" s="152">
        <v>498</v>
      </c>
      <c r="BG523" s="152">
        <v>537</v>
      </c>
      <c r="BH523" s="152">
        <v>512</v>
      </c>
      <c r="BI523" s="152">
        <v>633</v>
      </c>
      <c r="BJ523" s="152">
        <v>614</v>
      </c>
      <c r="BK523" s="152">
        <v>618</v>
      </c>
      <c r="BL523" s="152">
        <v>665</v>
      </c>
      <c r="BM523" s="152">
        <v>643</v>
      </c>
      <c r="BN523" s="152">
        <v>712</v>
      </c>
      <c r="BO523" s="152">
        <v>658</v>
      </c>
      <c r="BP523" s="152">
        <v>751</v>
      </c>
      <c r="BQ523" s="152">
        <v>729</v>
      </c>
      <c r="BR523" s="152">
        <v>702</v>
      </c>
      <c r="BS523" s="152">
        <v>698</v>
      </c>
      <c r="BT523" s="152">
        <v>659</v>
      </c>
      <c r="BU523" s="152">
        <v>748</v>
      </c>
      <c r="BV523" s="152">
        <v>657</v>
      </c>
      <c r="BW523" s="152">
        <v>610</v>
      </c>
      <c r="BX523" s="152">
        <v>617</v>
      </c>
      <c r="BY523" s="152">
        <v>596</v>
      </c>
      <c r="BZ523" s="152">
        <v>645</v>
      </c>
      <c r="CA523" s="152">
        <v>590</v>
      </c>
      <c r="CB523" s="152">
        <v>615</v>
      </c>
      <c r="CC523" s="152">
        <v>587</v>
      </c>
      <c r="CD523" s="152">
        <v>585</v>
      </c>
      <c r="CE523" s="152">
        <v>654</v>
      </c>
      <c r="CF523" s="152">
        <v>723</v>
      </c>
      <c r="CG523" s="152">
        <v>698</v>
      </c>
      <c r="CH523" s="152">
        <v>744</v>
      </c>
      <c r="CI523" s="152">
        <v>486</v>
      </c>
      <c r="CJ523" s="152">
        <v>483</v>
      </c>
      <c r="CK523" s="152">
        <v>505</v>
      </c>
      <c r="CL523" s="152">
        <v>471</v>
      </c>
      <c r="CM523" s="152">
        <v>397</v>
      </c>
      <c r="CN523" s="152">
        <v>386</v>
      </c>
      <c r="CO523" s="152">
        <v>331</v>
      </c>
      <c r="CP523" s="152">
        <v>307</v>
      </c>
      <c r="CQ523" s="152">
        <v>298</v>
      </c>
      <c r="CR523" s="152">
        <v>276</v>
      </c>
      <c r="CS523" s="152">
        <v>223</v>
      </c>
      <c r="CT523" s="152">
        <v>200</v>
      </c>
      <c r="CU523" s="152">
        <v>175</v>
      </c>
      <c r="CV523" s="152">
        <v>155</v>
      </c>
      <c r="CW523" s="152">
        <v>126</v>
      </c>
      <c r="CX523" s="152">
        <v>114</v>
      </c>
      <c r="CY523" s="152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.5" hidden="1" x14ac:dyDescent="0.35">
      <c r="A524" s="31" t="s">
        <v>174</v>
      </c>
      <c r="B524" s="1" t="s">
        <v>693</v>
      </c>
      <c r="C524" s="30" t="str">
        <f t="shared" si="136"/>
        <v>LA Wales - Flintshire</v>
      </c>
      <c r="D524" s="51">
        <f t="shared" si="138"/>
        <v>60757</v>
      </c>
      <c r="E524" s="51">
        <f t="shared" si="139"/>
        <v>63891</v>
      </c>
      <c r="F524" s="52">
        <f t="shared" si="140"/>
        <v>156847</v>
      </c>
      <c r="G524" s="52">
        <f t="shared" si="141"/>
        <v>77159</v>
      </c>
      <c r="H524" s="53">
        <f t="shared" si="142"/>
        <v>79688</v>
      </c>
      <c r="I524" s="53">
        <f t="shared" si="143"/>
        <v>60757</v>
      </c>
      <c r="J524" s="53">
        <f t="shared" si="144"/>
        <v>63891</v>
      </c>
      <c r="K524" s="50">
        <f t="shared" si="145"/>
        <v>16402</v>
      </c>
      <c r="L524" s="51">
        <f t="shared" si="146"/>
        <v>15797</v>
      </c>
      <c r="M524" s="152">
        <v>704</v>
      </c>
      <c r="N524" s="152">
        <v>775</v>
      </c>
      <c r="O524" s="152">
        <v>820</v>
      </c>
      <c r="P524" s="152">
        <v>871</v>
      </c>
      <c r="Q524" s="152">
        <v>889</v>
      </c>
      <c r="R524" s="152">
        <v>886</v>
      </c>
      <c r="S524" s="152">
        <v>928</v>
      </c>
      <c r="T524" s="152">
        <v>917</v>
      </c>
      <c r="U524" s="152">
        <v>997</v>
      </c>
      <c r="V524" s="152">
        <v>969</v>
      </c>
      <c r="W524" s="152">
        <v>1046</v>
      </c>
      <c r="X524" s="152">
        <v>977</v>
      </c>
      <c r="Y524" s="152">
        <v>1054</v>
      </c>
      <c r="Z524" s="152">
        <v>991</v>
      </c>
      <c r="AA524" s="152">
        <v>903</v>
      </c>
      <c r="AB524" s="152">
        <v>947</v>
      </c>
      <c r="AC524" s="152">
        <v>901</v>
      </c>
      <c r="AD524" s="152">
        <v>827</v>
      </c>
      <c r="AE524" s="152">
        <v>816</v>
      </c>
      <c r="AF524" s="152">
        <v>844</v>
      </c>
      <c r="AG524" s="152">
        <v>772</v>
      </c>
      <c r="AH524" s="152">
        <v>876</v>
      </c>
      <c r="AI524" s="152">
        <v>839</v>
      </c>
      <c r="AJ524" s="152">
        <v>892</v>
      </c>
      <c r="AK524" s="152">
        <v>893</v>
      </c>
      <c r="AL524" s="152">
        <v>873</v>
      </c>
      <c r="AM524" s="152">
        <v>976</v>
      </c>
      <c r="AN524" s="152">
        <v>885</v>
      </c>
      <c r="AO524" s="152">
        <v>1032</v>
      </c>
      <c r="AP524" s="152">
        <v>978</v>
      </c>
      <c r="AQ524" s="152">
        <v>976</v>
      </c>
      <c r="AR524" s="152">
        <v>992</v>
      </c>
      <c r="AS524" s="152">
        <v>1066</v>
      </c>
      <c r="AT524" s="152">
        <v>984</v>
      </c>
      <c r="AU524" s="152">
        <v>935</v>
      </c>
      <c r="AV524" s="152">
        <v>942</v>
      </c>
      <c r="AW524" s="152">
        <v>893</v>
      </c>
      <c r="AX524" s="152">
        <v>908</v>
      </c>
      <c r="AY524" s="152">
        <v>896</v>
      </c>
      <c r="AZ524" s="152">
        <v>936</v>
      </c>
      <c r="BA524" s="152">
        <v>856</v>
      </c>
      <c r="BB524" s="152">
        <v>832</v>
      </c>
      <c r="BC524" s="152">
        <v>868</v>
      </c>
      <c r="BD524" s="152">
        <v>773</v>
      </c>
      <c r="BE524" s="152">
        <v>829</v>
      </c>
      <c r="BF524" s="152">
        <v>862</v>
      </c>
      <c r="BG524" s="152">
        <v>907</v>
      </c>
      <c r="BH524" s="152">
        <v>959</v>
      </c>
      <c r="BI524" s="152">
        <v>1155</v>
      </c>
      <c r="BJ524" s="152">
        <v>1148</v>
      </c>
      <c r="BK524" s="152">
        <v>1095</v>
      </c>
      <c r="BL524" s="152">
        <v>1158</v>
      </c>
      <c r="BM524" s="152">
        <v>1150</v>
      </c>
      <c r="BN524" s="152">
        <v>1089</v>
      </c>
      <c r="BO524" s="152">
        <v>1116</v>
      </c>
      <c r="BP524" s="152">
        <v>1146</v>
      </c>
      <c r="BQ524" s="152">
        <v>1181</v>
      </c>
      <c r="BR524" s="152">
        <v>1045</v>
      </c>
      <c r="BS524" s="152">
        <v>1097</v>
      </c>
      <c r="BT524" s="152">
        <v>1068</v>
      </c>
      <c r="BU524" s="152">
        <v>996</v>
      </c>
      <c r="BV524" s="152">
        <v>1037</v>
      </c>
      <c r="BW524" s="152">
        <v>939</v>
      </c>
      <c r="BX524" s="152">
        <v>891</v>
      </c>
      <c r="BY524" s="152">
        <v>898</v>
      </c>
      <c r="BZ524" s="152">
        <v>835</v>
      </c>
      <c r="CA524" s="152">
        <v>829</v>
      </c>
      <c r="CB524" s="152">
        <v>859</v>
      </c>
      <c r="CC524" s="152">
        <v>857</v>
      </c>
      <c r="CD524" s="152">
        <v>897</v>
      </c>
      <c r="CE524" s="152">
        <v>869</v>
      </c>
      <c r="CF524" s="152">
        <v>949</v>
      </c>
      <c r="CG524" s="152">
        <v>972</v>
      </c>
      <c r="CH524" s="152">
        <v>1054</v>
      </c>
      <c r="CI524" s="152">
        <v>707</v>
      </c>
      <c r="CJ524" s="152">
        <v>694</v>
      </c>
      <c r="CK524" s="152">
        <v>749</v>
      </c>
      <c r="CL524" s="152">
        <v>658</v>
      </c>
      <c r="CM524" s="152">
        <v>548</v>
      </c>
      <c r="CN524" s="152">
        <v>485</v>
      </c>
      <c r="CO524" s="152">
        <v>493</v>
      </c>
      <c r="CP524" s="152">
        <v>447</v>
      </c>
      <c r="CQ524" s="152">
        <v>413</v>
      </c>
      <c r="CR524" s="152">
        <v>350</v>
      </c>
      <c r="CS524" s="152">
        <v>302</v>
      </c>
      <c r="CT524" s="152">
        <v>273</v>
      </c>
      <c r="CU524" s="152">
        <v>229</v>
      </c>
      <c r="CV524" s="152">
        <v>200</v>
      </c>
      <c r="CW524" s="152">
        <v>196</v>
      </c>
      <c r="CX524" s="152">
        <v>160</v>
      </c>
      <c r="CY524" s="152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.5" hidden="1" x14ac:dyDescent="0.35">
      <c r="A525" s="31" t="s">
        <v>174</v>
      </c>
      <c r="B525" s="1" t="s">
        <v>694</v>
      </c>
      <c r="C525" s="30" t="str">
        <f t="shared" si="136"/>
        <v>LA Wales - Gwynedd</v>
      </c>
      <c r="D525" s="51">
        <f t="shared" si="138"/>
        <v>50258</v>
      </c>
      <c r="E525" s="51">
        <f t="shared" si="139"/>
        <v>51699</v>
      </c>
      <c r="F525" s="52">
        <f t="shared" si="140"/>
        <v>125171</v>
      </c>
      <c r="G525" s="52">
        <f t="shared" si="141"/>
        <v>62142</v>
      </c>
      <c r="H525" s="53">
        <f t="shared" si="142"/>
        <v>63029</v>
      </c>
      <c r="I525" s="53">
        <f t="shared" si="143"/>
        <v>50258</v>
      </c>
      <c r="J525" s="53">
        <f t="shared" si="144"/>
        <v>51699</v>
      </c>
      <c r="K525" s="50">
        <f t="shared" si="145"/>
        <v>11884</v>
      </c>
      <c r="L525" s="51">
        <f t="shared" si="146"/>
        <v>11330</v>
      </c>
      <c r="M525" s="152">
        <v>547</v>
      </c>
      <c r="N525" s="152">
        <v>548</v>
      </c>
      <c r="O525" s="152">
        <v>606</v>
      </c>
      <c r="P525" s="152">
        <v>567</v>
      </c>
      <c r="Q525" s="152">
        <v>639</v>
      </c>
      <c r="R525" s="152">
        <v>628</v>
      </c>
      <c r="S525" s="152">
        <v>714</v>
      </c>
      <c r="T525" s="152">
        <v>650</v>
      </c>
      <c r="U525" s="152">
        <v>677</v>
      </c>
      <c r="V525" s="152">
        <v>696</v>
      </c>
      <c r="W525" s="152">
        <v>750</v>
      </c>
      <c r="X525" s="152">
        <v>724</v>
      </c>
      <c r="Y525" s="152">
        <v>688</v>
      </c>
      <c r="Z525" s="152">
        <v>725</v>
      </c>
      <c r="AA525" s="152">
        <v>737</v>
      </c>
      <c r="AB525" s="152">
        <v>653</v>
      </c>
      <c r="AC525" s="152">
        <v>663</v>
      </c>
      <c r="AD525" s="152">
        <v>672</v>
      </c>
      <c r="AE525" s="152">
        <v>716</v>
      </c>
      <c r="AF525" s="152">
        <v>930</v>
      </c>
      <c r="AG525" s="152">
        <v>1050</v>
      </c>
      <c r="AH525" s="152">
        <v>1094</v>
      </c>
      <c r="AI525" s="152">
        <v>1094</v>
      </c>
      <c r="AJ525" s="152">
        <v>990</v>
      </c>
      <c r="AK525" s="152">
        <v>992</v>
      </c>
      <c r="AL525" s="152">
        <v>952</v>
      </c>
      <c r="AM525" s="152">
        <v>1065</v>
      </c>
      <c r="AN525" s="152">
        <v>951</v>
      </c>
      <c r="AO525" s="152">
        <v>789</v>
      </c>
      <c r="AP525" s="152">
        <v>863</v>
      </c>
      <c r="AQ525" s="152">
        <v>834</v>
      </c>
      <c r="AR525" s="152">
        <v>780</v>
      </c>
      <c r="AS525" s="152">
        <v>726</v>
      </c>
      <c r="AT525" s="152">
        <v>685</v>
      </c>
      <c r="AU525" s="152">
        <v>640</v>
      </c>
      <c r="AV525" s="152">
        <v>676</v>
      </c>
      <c r="AW525" s="152">
        <v>608</v>
      </c>
      <c r="AX525" s="152">
        <v>610</v>
      </c>
      <c r="AY525" s="152">
        <v>650</v>
      </c>
      <c r="AZ525" s="152">
        <v>664</v>
      </c>
      <c r="BA525" s="152">
        <v>649</v>
      </c>
      <c r="BB525" s="152">
        <v>607</v>
      </c>
      <c r="BC525" s="152">
        <v>573</v>
      </c>
      <c r="BD525" s="152">
        <v>559</v>
      </c>
      <c r="BE525" s="152">
        <v>552</v>
      </c>
      <c r="BF525" s="152">
        <v>609</v>
      </c>
      <c r="BG525" s="152">
        <v>637</v>
      </c>
      <c r="BH525" s="152">
        <v>720</v>
      </c>
      <c r="BI525" s="152">
        <v>728</v>
      </c>
      <c r="BJ525" s="152">
        <v>800</v>
      </c>
      <c r="BK525" s="152">
        <v>747</v>
      </c>
      <c r="BL525" s="152">
        <v>718</v>
      </c>
      <c r="BM525" s="152">
        <v>798</v>
      </c>
      <c r="BN525" s="152">
        <v>772</v>
      </c>
      <c r="BO525" s="152">
        <v>815</v>
      </c>
      <c r="BP525" s="152">
        <v>843</v>
      </c>
      <c r="BQ525" s="152">
        <v>845</v>
      </c>
      <c r="BR525" s="152">
        <v>891</v>
      </c>
      <c r="BS525" s="152">
        <v>848</v>
      </c>
      <c r="BT525" s="152">
        <v>849</v>
      </c>
      <c r="BU525" s="152">
        <v>756</v>
      </c>
      <c r="BV525" s="152">
        <v>771</v>
      </c>
      <c r="BW525" s="152">
        <v>853</v>
      </c>
      <c r="BX525" s="152">
        <v>795</v>
      </c>
      <c r="BY525" s="152">
        <v>727</v>
      </c>
      <c r="BZ525" s="152">
        <v>732</v>
      </c>
      <c r="CA525" s="152">
        <v>728</v>
      </c>
      <c r="CB525" s="152">
        <v>736</v>
      </c>
      <c r="CC525" s="152">
        <v>694</v>
      </c>
      <c r="CD525" s="152">
        <v>717</v>
      </c>
      <c r="CE525" s="152">
        <v>732</v>
      </c>
      <c r="CF525" s="152">
        <v>816</v>
      </c>
      <c r="CG525" s="152">
        <v>823</v>
      </c>
      <c r="CH525" s="152">
        <v>836</v>
      </c>
      <c r="CI525" s="152">
        <v>682</v>
      </c>
      <c r="CJ525" s="152">
        <v>609</v>
      </c>
      <c r="CK525" s="152">
        <v>586</v>
      </c>
      <c r="CL525" s="152">
        <v>600</v>
      </c>
      <c r="CM525" s="152">
        <v>498</v>
      </c>
      <c r="CN525" s="152">
        <v>380</v>
      </c>
      <c r="CO525" s="152">
        <v>400</v>
      </c>
      <c r="CP525" s="152">
        <v>397</v>
      </c>
      <c r="CQ525" s="152">
        <v>367</v>
      </c>
      <c r="CR525" s="152">
        <v>332</v>
      </c>
      <c r="CS525" s="152">
        <v>272</v>
      </c>
      <c r="CT525" s="152">
        <v>258</v>
      </c>
      <c r="CU525" s="152">
        <v>237</v>
      </c>
      <c r="CV525" s="152">
        <v>197</v>
      </c>
      <c r="CW525" s="152">
        <v>155</v>
      </c>
      <c r="CX525" s="152">
        <v>167</v>
      </c>
      <c r="CY525" s="152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.5" hidden="1" x14ac:dyDescent="0.35">
      <c r="A526" s="31" t="s">
        <v>174</v>
      </c>
      <c r="B526" s="1" t="s">
        <v>695</v>
      </c>
      <c r="C526" s="30" t="str">
        <f t="shared" si="136"/>
        <v>LA Wales - Isle of Anglesey</v>
      </c>
      <c r="D526" s="51">
        <f t="shared" si="138"/>
        <v>27931</v>
      </c>
      <c r="E526" s="51">
        <f t="shared" si="139"/>
        <v>29170</v>
      </c>
      <c r="F526" s="52">
        <f t="shared" si="140"/>
        <v>70440</v>
      </c>
      <c r="G526" s="52">
        <f t="shared" si="141"/>
        <v>34758</v>
      </c>
      <c r="H526" s="53">
        <f t="shared" si="142"/>
        <v>35682</v>
      </c>
      <c r="I526" s="53">
        <f t="shared" si="143"/>
        <v>27931</v>
      </c>
      <c r="J526" s="53">
        <f t="shared" si="144"/>
        <v>29170</v>
      </c>
      <c r="K526" s="50">
        <f t="shared" si="145"/>
        <v>6827</v>
      </c>
      <c r="L526" s="51">
        <f t="shared" si="146"/>
        <v>6512</v>
      </c>
      <c r="M526" s="152">
        <v>308</v>
      </c>
      <c r="N526" s="152">
        <v>307</v>
      </c>
      <c r="O526" s="152">
        <v>343</v>
      </c>
      <c r="P526" s="152">
        <v>381</v>
      </c>
      <c r="Q526" s="152">
        <v>362</v>
      </c>
      <c r="R526" s="152">
        <v>339</v>
      </c>
      <c r="S526" s="152">
        <v>415</v>
      </c>
      <c r="T526" s="152">
        <v>431</v>
      </c>
      <c r="U526" s="152">
        <v>408</v>
      </c>
      <c r="V526" s="152">
        <v>435</v>
      </c>
      <c r="W526" s="152">
        <v>411</v>
      </c>
      <c r="X526" s="152">
        <v>438</v>
      </c>
      <c r="Y526" s="152">
        <v>414</v>
      </c>
      <c r="Z526" s="152">
        <v>387</v>
      </c>
      <c r="AA526" s="152">
        <v>402</v>
      </c>
      <c r="AB526" s="152">
        <v>344</v>
      </c>
      <c r="AC526" s="152">
        <v>344</v>
      </c>
      <c r="AD526" s="152">
        <v>358</v>
      </c>
      <c r="AE526" s="152">
        <v>322</v>
      </c>
      <c r="AF526" s="152">
        <v>321</v>
      </c>
      <c r="AG526" s="152">
        <v>307</v>
      </c>
      <c r="AH526" s="152">
        <v>339</v>
      </c>
      <c r="AI526" s="152">
        <v>325</v>
      </c>
      <c r="AJ526" s="152">
        <v>372</v>
      </c>
      <c r="AK526" s="152">
        <v>404</v>
      </c>
      <c r="AL526" s="152">
        <v>345</v>
      </c>
      <c r="AM526" s="152">
        <v>412</v>
      </c>
      <c r="AN526" s="152">
        <v>361</v>
      </c>
      <c r="AO526" s="152">
        <v>365</v>
      </c>
      <c r="AP526" s="152">
        <v>437</v>
      </c>
      <c r="AQ526" s="152">
        <v>417</v>
      </c>
      <c r="AR526" s="152">
        <v>361</v>
      </c>
      <c r="AS526" s="152">
        <v>361</v>
      </c>
      <c r="AT526" s="152">
        <v>429</v>
      </c>
      <c r="AU526" s="152">
        <v>316</v>
      </c>
      <c r="AV526" s="152">
        <v>298</v>
      </c>
      <c r="AW526" s="152">
        <v>362</v>
      </c>
      <c r="AX526" s="152">
        <v>333</v>
      </c>
      <c r="AY526" s="152">
        <v>355</v>
      </c>
      <c r="AZ526" s="152">
        <v>392</v>
      </c>
      <c r="BA526" s="152">
        <v>364</v>
      </c>
      <c r="BB526" s="152">
        <v>380</v>
      </c>
      <c r="BC526" s="152">
        <v>356</v>
      </c>
      <c r="BD526" s="152">
        <v>324</v>
      </c>
      <c r="BE526" s="152">
        <v>318</v>
      </c>
      <c r="BF526" s="152">
        <v>379</v>
      </c>
      <c r="BG526" s="152">
        <v>379</v>
      </c>
      <c r="BH526" s="152">
        <v>445</v>
      </c>
      <c r="BI526" s="152">
        <v>416</v>
      </c>
      <c r="BJ526" s="152">
        <v>502</v>
      </c>
      <c r="BK526" s="152">
        <v>435</v>
      </c>
      <c r="BL526" s="152">
        <v>451</v>
      </c>
      <c r="BM526" s="152">
        <v>449</v>
      </c>
      <c r="BN526" s="152">
        <v>512</v>
      </c>
      <c r="BO526" s="152">
        <v>492</v>
      </c>
      <c r="BP526" s="152">
        <v>505</v>
      </c>
      <c r="BQ526" s="152">
        <v>473</v>
      </c>
      <c r="BR526" s="152">
        <v>533</v>
      </c>
      <c r="BS526" s="152">
        <v>482</v>
      </c>
      <c r="BT526" s="152">
        <v>516</v>
      </c>
      <c r="BU526" s="152">
        <v>513</v>
      </c>
      <c r="BV526" s="152">
        <v>540</v>
      </c>
      <c r="BW526" s="152">
        <v>517</v>
      </c>
      <c r="BX526" s="152">
        <v>482</v>
      </c>
      <c r="BY526" s="152">
        <v>508</v>
      </c>
      <c r="BZ526" s="152">
        <v>480</v>
      </c>
      <c r="CA526" s="152">
        <v>503</v>
      </c>
      <c r="CB526" s="152">
        <v>480</v>
      </c>
      <c r="CC526" s="152">
        <v>469</v>
      </c>
      <c r="CD526" s="152">
        <v>455</v>
      </c>
      <c r="CE526" s="152">
        <v>509</v>
      </c>
      <c r="CF526" s="152">
        <v>537</v>
      </c>
      <c r="CG526" s="152">
        <v>541</v>
      </c>
      <c r="CH526" s="152">
        <v>510</v>
      </c>
      <c r="CI526" s="152">
        <v>395</v>
      </c>
      <c r="CJ526" s="152">
        <v>426</v>
      </c>
      <c r="CK526" s="152">
        <v>420</v>
      </c>
      <c r="CL526" s="152">
        <v>377</v>
      </c>
      <c r="CM526" s="152">
        <v>300</v>
      </c>
      <c r="CN526" s="152">
        <v>275</v>
      </c>
      <c r="CO526" s="152">
        <v>273</v>
      </c>
      <c r="CP526" s="152">
        <v>283</v>
      </c>
      <c r="CQ526" s="152">
        <v>250</v>
      </c>
      <c r="CR526" s="152">
        <v>219</v>
      </c>
      <c r="CS526" s="152">
        <v>195</v>
      </c>
      <c r="CT526" s="152">
        <v>150</v>
      </c>
      <c r="CU526" s="152">
        <v>97</v>
      </c>
      <c r="CV526" s="152">
        <v>112</v>
      </c>
      <c r="CW526" s="152">
        <v>109</v>
      </c>
      <c r="CX526" s="152">
        <v>86</v>
      </c>
      <c r="CY526" s="152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.5" hidden="1" x14ac:dyDescent="0.35">
      <c r="A527" s="31" t="s">
        <v>174</v>
      </c>
      <c r="B527" s="1" t="s">
        <v>696</v>
      </c>
      <c r="C527" s="30" t="str">
        <f t="shared" si="136"/>
        <v>LA Wales - Merthyr Tydfil</v>
      </c>
      <c r="D527" s="51">
        <f t="shared" si="138"/>
        <v>23025</v>
      </c>
      <c r="E527" s="51">
        <f t="shared" si="139"/>
        <v>24519</v>
      </c>
      <c r="F527" s="52">
        <f t="shared" si="140"/>
        <v>60424</v>
      </c>
      <c r="G527" s="52">
        <f t="shared" si="141"/>
        <v>29639</v>
      </c>
      <c r="H527" s="53">
        <f t="shared" si="142"/>
        <v>30785</v>
      </c>
      <c r="I527" s="53">
        <f t="shared" si="143"/>
        <v>23025</v>
      </c>
      <c r="J527" s="53">
        <f t="shared" si="144"/>
        <v>24519</v>
      </c>
      <c r="K527" s="50">
        <f t="shared" si="145"/>
        <v>6614</v>
      </c>
      <c r="L527" s="51">
        <f t="shared" si="146"/>
        <v>6266</v>
      </c>
      <c r="M527" s="152">
        <v>333</v>
      </c>
      <c r="N527" s="152">
        <v>328</v>
      </c>
      <c r="O527" s="152">
        <v>376</v>
      </c>
      <c r="P527" s="152">
        <v>367</v>
      </c>
      <c r="Q527" s="152">
        <v>371</v>
      </c>
      <c r="R527" s="152">
        <v>415</v>
      </c>
      <c r="S527" s="152">
        <v>370</v>
      </c>
      <c r="T527" s="152">
        <v>378</v>
      </c>
      <c r="U527" s="152">
        <v>384</v>
      </c>
      <c r="V527" s="152">
        <v>421</v>
      </c>
      <c r="W527" s="152">
        <v>368</v>
      </c>
      <c r="X527" s="152">
        <v>367</v>
      </c>
      <c r="Y527" s="152">
        <v>403</v>
      </c>
      <c r="Z527" s="152">
        <v>392</v>
      </c>
      <c r="AA527" s="152">
        <v>362</v>
      </c>
      <c r="AB527" s="152">
        <v>317</v>
      </c>
      <c r="AC527" s="152">
        <v>322</v>
      </c>
      <c r="AD527" s="152">
        <v>340</v>
      </c>
      <c r="AE527" s="152">
        <v>353</v>
      </c>
      <c r="AF527" s="152">
        <v>323</v>
      </c>
      <c r="AG527" s="152">
        <v>338</v>
      </c>
      <c r="AH527" s="152">
        <v>356</v>
      </c>
      <c r="AI527" s="152">
        <v>285</v>
      </c>
      <c r="AJ527" s="152">
        <v>369</v>
      </c>
      <c r="AK527" s="152">
        <v>369</v>
      </c>
      <c r="AL527" s="152">
        <v>387</v>
      </c>
      <c r="AM527" s="152">
        <v>424</v>
      </c>
      <c r="AN527" s="152">
        <v>414</v>
      </c>
      <c r="AO527" s="152">
        <v>395</v>
      </c>
      <c r="AP527" s="152">
        <v>396</v>
      </c>
      <c r="AQ527" s="152">
        <v>470</v>
      </c>
      <c r="AR527" s="152">
        <v>409</v>
      </c>
      <c r="AS527" s="152">
        <v>413</v>
      </c>
      <c r="AT527" s="152">
        <v>397</v>
      </c>
      <c r="AU527" s="152">
        <v>387</v>
      </c>
      <c r="AV527" s="152">
        <v>397</v>
      </c>
      <c r="AW527" s="152">
        <v>429</v>
      </c>
      <c r="AX527" s="152">
        <v>338</v>
      </c>
      <c r="AY527" s="152">
        <v>381</v>
      </c>
      <c r="AZ527" s="152">
        <v>394</v>
      </c>
      <c r="BA527" s="152">
        <v>375</v>
      </c>
      <c r="BB527" s="152">
        <v>336</v>
      </c>
      <c r="BC527" s="152">
        <v>317</v>
      </c>
      <c r="BD527" s="152">
        <v>316</v>
      </c>
      <c r="BE527" s="152">
        <v>300</v>
      </c>
      <c r="BF527" s="152">
        <v>313</v>
      </c>
      <c r="BG527" s="152">
        <v>298</v>
      </c>
      <c r="BH527" s="152">
        <v>325</v>
      </c>
      <c r="BI527" s="152">
        <v>384</v>
      </c>
      <c r="BJ527" s="152">
        <v>402</v>
      </c>
      <c r="BK527" s="152">
        <v>358</v>
      </c>
      <c r="BL527" s="152">
        <v>397</v>
      </c>
      <c r="BM527" s="152">
        <v>428</v>
      </c>
      <c r="BN527" s="152">
        <v>418</v>
      </c>
      <c r="BO527" s="152">
        <v>447</v>
      </c>
      <c r="BP527" s="152">
        <v>389</v>
      </c>
      <c r="BQ527" s="152">
        <v>410</v>
      </c>
      <c r="BR527" s="152">
        <v>387</v>
      </c>
      <c r="BS527" s="152">
        <v>418</v>
      </c>
      <c r="BT527" s="152">
        <v>396</v>
      </c>
      <c r="BU527" s="152">
        <v>423</v>
      </c>
      <c r="BV527" s="152">
        <v>397</v>
      </c>
      <c r="BW527" s="152">
        <v>400</v>
      </c>
      <c r="BX527" s="152">
        <v>342</v>
      </c>
      <c r="BY527" s="152">
        <v>310</v>
      </c>
      <c r="BZ527" s="152">
        <v>315</v>
      </c>
      <c r="CA527" s="152">
        <v>350</v>
      </c>
      <c r="CB527" s="152">
        <v>317</v>
      </c>
      <c r="CC527" s="152">
        <v>314</v>
      </c>
      <c r="CD527" s="152">
        <v>301</v>
      </c>
      <c r="CE527" s="152">
        <v>292</v>
      </c>
      <c r="CF527" s="152">
        <v>327</v>
      </c>
      <c r="CG527" s="152">
        <v>315</v>
      </c>
      <c r="CH527" s="152">
        <v>304</v>
      </c>
      <c r="CI527" s="152">
        <v>234</v>
      </c>
      <c r="CJ527" s="152">
        <v>253</v>
      </c>
      <c r="CK527" s="152">
        <v>246</v>
      </c>
      <c r="CL527" s="152">
        <v>204</v>
      </c>
      <c r="CM527" s="152">
        <v>187</v>
      </c>
      <c r="CN527" s="152">
        <v>165</v>
      </c>
      <c r="CO527" s="152">
        <v>162</v>
      </c>
      <c r="CP527" s="152">
        <v>167</v>
      </c>
      <c r="CQ527" s="152">
        <v>137</v>
      </c>
      <c r="CR527" s="152">
        <v>121</v>
      </c>
      <c r="CS527" s="152">
        <v>137</v>
      </c>
      <c r="CT527" s="152">
        <v>97</v>
      </c>
      <c r="CU527" s="152">
        <v>63</v>
      </c>
      <c r="CV527" s="152">
        <v>55</v>
      </c>
      <c r="CW527" s="152">
        <v>60</v>
      </c>
      <c r="CX527" s="152">
        <v>44</v>
      </c>
      <c r="CY527" s="152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.5" hidden="1" x14ac:dyDescent="0.35">
      <c r="A528" s="31" t="s">
        <v>174</v>
      </c>
      <c r="B528" s="1" t="s">
        <v>697</v>
      </c>
      <c r="C528" s="30" t="str">
        <f t="shared" si="136"/>
        <v>LA Wales - Monmouthshire</v>
      </c>
      <c r="D528" s="51">
        <f t="shared" si="138"/>
        <v>37888</v>
      </c>
      <c r="E528" s="51">
        <f t="shared" si="139"/>
        <v>39955</v>
      </c>
      <c r="F528" s="52">
        <f t="shared" si="140"/>
        <v>95164</v>
      </c>
      <c r="G528" s="52">
        <f t="shared" si="141"/>
        <v>46898</v>
      </c>
      <c r="H528" s="53">
        <f t="shared" si="142"/>
        <v>48266</v>
      </c>
      <c r="I528" s="53">
        <f t="shared" si="143"/>
        <v>37888</v>
      </c>
      <c r="J528" s="53">
        <f t="shared" si="144"/>
        <v>39955</v>
      </c>
      <c r="K528" s="50">
        <f t="shared" si="145"/>
        <v>9010</v>
      </c>
      <c r="L528" s="51">
        <f t="shared" si="146"/>
        <v>8311</v>
      </c>
      <c r="M528" s="152">
        <v>380</v>
      </c>
      <c r="N528" s="152">
        <v>361</v>
      </c>
      <c r="O528" s="152">
        <v>426</v>
      </c>
      <c r="P528" s="152">
        <v>482</v>
      </c>
      <c r="Q528" s="152">
        <v>480</v>
      </c>
      <c r="R528" s="152">
        <v>502</v>
      </c>
      <c r="S528" s="152">
        <v>473</v>
      </c>
      <c r="T528" s="152">
        <v>519</v>
      </c>
      <c r="U528" s="152">
        <v>515</v>
      </c>
      <c r="V528" s="152">
        <v>522</v>
      </c>
      <c r="W528" s="152">
        <v>503</v>
      </c>
      <c r="X528" s="152">
        <v>558</v>
      </c>
      <c r="Y528" s="152">
        <v>533</v>
      </c>
      <c r="Z528" s="152">
        <v>587</v>
      </c>
      <c r="AA528" s="152">
        <v>515</v>
      </c>
      <c r="AB528" s="152">
        <v>555</v>
      </c>
      <c r="AC528" s="152">
        <v>561</v>
      </c>
      <c r="AD528" s="152">
        <v>538</v>
      </c>
      <c r="AE528" s="152">
        <v>494</v>
      </c>
      <c r="AF528" s="152">
        <v>439</v>
      </c>
      <c r="AG528" s="152">
        <v>355</v>
      </c>
      <c r="AH528" s="152">
        <v>404</v>
      </c>
      <c r="AI528" s="152">
        <v>462</v>
      </c>
      <c r="AJ528" s="152">
        <v>516</v>
      </c>
      <c r="AK528" s="152">
        <v>526</v>
      </c>
      <c r="AL528" s="152">
        <v>574</v>
      </c>
      <c r="AM528" s="152">
        <v>586</v>
      </c>
      <c r="AN528" s="152">
        <v>465</v>
      </c>
      <c r="AO528" s="152">
        <v>471</v>
      </c>
      <c r="AP528" s="152">
        <v>600</v>
      </c>
      <c r="AQ528" s="152">
        <v>475</v>
      </c>
      <c r="AR528" s="152">
        <v>486</v>
      </c>
      <c r="AS528" s="152">
        <v>473</v>
      </c>
      <c r="AT528" s="152">
        <v>468</v>
      </c>
      <c r="AU528" s="152">
        <v>441</v>
      </c>
      <c r="AV528" s="152">
        <v>435</v>
      </c>
      <c r="AW528" s="152">
        <v>463</v>
      </c>
      <c r="AX528" s="152">
        <v>458</v>
      </c>
      <c r="AY528" s="152">
        <v>440</v>
      </c>
      <c r="AZ528" s="152">
        <v>454</v>
      </c>
      <c r="BA528" s="152">
        <v>458</v>
      </c>
      <c r="BB528" s="152">
        <v>500</v>
      </c>
      <c r="BC528" s="152">
        <v>415</v>
      </c>
      <c r="BD528" s="152">
        <v>482</v>
      </c>
      <c r="BE528" s="152">
        <v>430</v>
      </c>
      <c r="BF528" s="152">
        <v>493</v>
      </c>
      <c r="BG528" s="152">
        <v>520</v>
      </c>
      <c r="BH528" s="152">
        <v>583</v>
      </c>
      <c r="BI528" s="152">
        <v>617</v>
      </c>
      <c r="BJ528" s="152">
        <v>686</v>
      </c>
      <c r="BK528" s="152">
        <v>660</v>
      </c>
      <c r="BL528" s="152">
        <v>709</v>
      </c>
      <c r="BM528" s="152">
        <v>751</v>
      </c>
      <c r="BN528" s="152">
        <v>769</v>
      </c>
      <c r="BO528" s="152">
        <v>807</v>
      </c>
      <c r="BP528" s="152">
        <v>819</v>
      </c>
      <c r="BQ528" s="152">
        <v>782</v>
      </c>
      <c r="BR528" s="152">
        <v>760</v>
      </c>
      <c r="BS528" s="152">
        <v>803</v>
      </c>
      <c r="BT528" s="152">
        <v>695</v>
      </c>
      <c r="BU528" s="152">
        <v>695</v>
      </c>
      <c r="BV528" s="152">
        <v>657</v>
      </c>
      <c r="BW528" s="152">
        <v>681</v>
      </c>
      <c r="BX528" s="152">
        <v>634</v>
      </c>
      <c r="BY528" s="152">
        <v>579</v>
      </c>
      <c r="BZ528" s="152">
        <v>618</v>
      </c>
      <c r="CA528" s="152">
        <v>596</v>
      </c>
      <c r="CB528" s="152">
        <v>574</v>
      </c>
      <c r="CC528" s="152">
        <v>620</v>
      </c>
      <c r="CD528" s="152">
        <v>656</v>
      </c>
      <c r="CE528" s="152">
        <v>644</v>
      </c>
      <c r="CF528" s="152">
        <v>643</v>
      </c>
      <c r="CG528" s="152">
        <v>664</v>
      </c>
      <c r="CH528" s="152">
        <v>713</v>
      </c>
      <c r="CI528" s="152">
        <v>545</v>
      </c>
      <c r="CJ528" s="152">
        <v>538</v>
      </c>
      <c r="CK528" s="152">
        <v>539</v>
      </c>
      <c r="CL528" s="152">
        <v>496</v>
      </c>
      <c r="CM528" s="152">
        <v>403</v>
      </c>
      <c r="CN528" s="152">
        <v>361</v>
      </c>
      <c r="CO528" s="152">
        <v>373</v>
      </c>
      <c r="CP528" s="152">
        <v>311</v>
      </c>
      <c r="CQ528" s="152">
        <v>299</v>
      </c>
      <c r="CR528" s="152">
        <v>285</v>
      </c>
      <c r="CS528" s="152">
        <v>244</v>
      </c>
      <c r="CT528" s="152">
        <v>209</v>
      </c>
      <c r="CU528" s="152">
        <v>219</v>
      </c>
      <c r="CV528" s="152">
        <v>200</v>
      </c>
      <c r="CW528" s="152">
        <v>159</v>
      </c>
      <c r="CX528" s="152">
        <v>123</v>
      </c>
      <c r="CY528" s="152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.5" hidden="1" x14ac:dyDescent="0.35">
      <c r="A529" s="31" t="s">
        <v>174</v>
      </c>
      <c r="B529" s="1" t="s">
        <v>698</v>
      </c>
      <c r="C529" s="30" t="str">
        <f t="shared" si="136"/>
        <v>LA Wales - Neath Port Talbot</v>
      </c>
      <c r="D529" s="51">
        <f t="shared" si="138"/>
        <v>56902</v>
      </c>
      <c r="E529" s="51">
        <f t="shared" si="139"/>
        <v>59394</v>
      </c>
      <c r="F529" s="52">
        <f t="shared" si="140"/>
        <v>144386</v>
      </c>
      <c r="G529" s="52">
        <f t="shared" si="141"/>
        <v>71200</v>
      </c>
      <c r="H529" s="53">
        <f t="shared" si="142"/>
        <v>73186</v>
      </c>
      <c r="I529" s="53">
        <f t="shared" si="143"/>
        <v>56902</v>
      </c>
      <c r="J529" s="53">
        <f t="shared" si="144"/>
        <v>59394</v>
      </c>
      <c r="K529" s="50">
        <f t="shared" si="145"/>
        <v>14298</v>
      </c>
      <c r="L529" s="51">
        <f t="shared" si="146"/>
        <v>13792</v>
      </c>
      <c r="M529" s="152">
        <v>642</v>
      </c>
      <c r="N529" s="152">
        <v>705</v>
      </c>
      <c r="O529" s="152">
        <v>764</v>
      </c>
      <c r="P529" s="152">
        <v>748</v>
      </c>
      <c r="Q529" s="152">
        <v>797</v>
      </c>
      <c r="R529" s="152">
        <v>792</v>
      </c>
      <c r="S529" s="152">
        <v>812</v>
      </c>
      <c r="T529" s="152">
        <v>803</v>
      </c>
      <c r="U529" s="152">
        <v>892</v>
      </c>
      <c r="V529" s="152">
        <v>870</v>
      </c>
      <c r="W529" s="152">
        <v>811</v>
      </c>
      <c r="X529" s="152">
        <v>873</v>
      </c>
      <c r="Y529" s="152">
        <v>842</v>
      </c>
      <c r="Z529" s="152">
        <v>793</v>
      </c>
      <c r="AA529" s="152">
        <v>843</v>
      </c>
      <c r="AB529" s="152">
        <v>813</v>
      </c>
      <c r="AC529" s="152">
        <v>761</v>
      </c>
      <c r="AD529" s="152">
        <v>737</v>
      </c>
      <c r="AE529" s="152">
        <v>864</v>
      </c>
      <c r="AF529" s="152">
        <v>1357</v>
      </c>
      <c r="AG529" s="152">
        <v>1095</v>
      </c>
      <c r="AH529" s="152">
        <v>983</v>
      </c>
      <c r="AI529" s="152">
        <v>914</v>
      </c>
      <c r="AJ529" s="152">
        <v>548</v>
      </c>
      <c r="AK529" s="152">
        <v>725</v>
      </c>
      <c r="AL529" s="152">
        <v>839</v>
      </c>
      <c r="AM529" s="152">
        <v>900</v>
      </c>
      <c r="AN529" s="152">
        <v>887</v>
      </c>
      <c r="AO529" s="152">
        <v>809</v>
      </c>
      <c r="AP529" s="152">
        <v>882</v>
      </c>
      <c r="AQ529" s="152">
        <v>937</v>
      </c>
      <c r="AR529" s="152">
        <v>781</v>
      </c>
      <c r="AS529" s="152">
        <v>839</v>
      </c>
      <c r="AT529" s="152">
        <v>873</v>
      </c>
      <c r="AU529" s="152">
        <v>974</v>
      </c>
      <c r="AV529" s="152">
        <v>955</v>
      </c>
      <c r="AW529" s="152">
        <v>887</v>
      </c>
      <c r="AX529" s="152">
        <v>929</v>
      </c>
      <c r="AY529" s="152">
        <v>882</v>
      </c>
      <c r="AZ529" s="152">
        <v>926</v>
      </c>
      <c r="BA529" s="152">
        <v>949</v>
      </c>
      <c r="BB529" s="152">
        <v>904</v>
      </c>
      <c r="BC529" s="152">
        <v>890</v>
      </c>
      <c r="BD529" s="152">
        <v>807</v>
      </c>
      <c r="BE529" s="152">
        <v>779</v>
      </c>
      <c r="BF529" s="152">
        <v>816</v>
      </c>
      <c r="BG529" s="152">
        <v>812</v>
      </c>
      <c r="BH529" s="152">
        <v>869</v>
      </c>
      <c r="BI529" s="152">
        <v>891</v>
      </c>
      <c r="BJ529" s="152">
        <v>1006</v>
      </c>
      <c r="BK529" s="152">
        <v>948</v>
      </c>
      <c r="BL529" s="152">
        <v>963</v>
      </c>
      <c r="BM529" s="152">
        <v>1024</v>
      </c>
      <c r="BN529" s="152">
        <v>964</v>
      </c>
      <c r="BO529" s="152">
        <v>989</v>
      </c>
      <c r="BP529" s="152">
        <v>1011</v>
      </c>
      <c r="BQ529" s="152">
        <v>1033</v>
      </c>
      <c r="BR529" s="152">
        <v>1013</v>
      </c>
      <c r="BS529" s="152">
        <v>997</v>
      </c>
      <c r="BT529" s="152">
        <v>939</v>
      </c>
      <c r="BU529" s="152">
        <v>926</v>
      </c>
      <c r="BV529" s="152">
        <v>929</v>
      </c>
      <c r="BW529" s="152">
        <v>1023</v>
      </c>
      <c r="BX529" s="152">
        <v>917</v>
      </c>
      <c r="BY529" s="152">
        <v>881</v>
      </c>
      <c r="BZ529" s="152">
        <v>831</v>
      </c>
      <c r="CA529" s="152">
        <v>850</v>
      </c>
      <c r="CB529" s="152">
        <v>888</v>
      </c>
      <c r="CC529" s="152">
        <v>824</v>
      </c>
      <c r="CD529" s="152">
        <v>793</v>
      </c>
      <c r="CE529" s="152">
        <v>807</v>
      </c>
      <c r="CF529" s="152">
        <v>773</v>
      </c>
      <c r="CG529" s="152">
        <v>861</v>
      </c>
      <c r="CH529" s="152">
        <v>844</v>
      </c>
      <c r="CI529" s="152">
        <v>607</v>
      </c>
      <c r="CJ529" s="152">
        <v>615</v>
      </c>
      <c r="CK529" s="152">
        <v>605</v>
      </c>
      <c r="CL529" s="152">
        <v>583</v>
      </c>
      <c r="CM529" s="152">
        <v>523</v>
      </c>
      <c r="CN529" s="152">
        <v>418</v>
      </c>
      <c r="CO529" s="152">
        <v>427</v>
      </c>
      <c r="CP529" s="152">
        <v>386</v>
      </c>
      <c r="CQ529" s="152">
        <v>361</v>
      </c>
      <c r="CR529" s="152">
        <v>318</v>
      </c>
      <c r="CS529" s="152">
        <v>280</v>
      </c>
      <c r="CT529" s="152">
        <v>244</v>
      </c>
      <c r="CU529" s="152">
        <v>227</v>
      </c>
      <c r="CV529" s="152">
        <v>181</v>
      </c>
      <c r="CW529" s="152">
        <v>122</v>
      </c>
      <c r="CX529" s="152">
        <v>112</v>
      </c>
      <c r="CY529" s="152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.5" hidden="1" x14ac:dyDescent="0.35">
      <c r="A530" s="31" t="s">
        <v>174</v>
      </c>
      <c r="B530" s="1" t="s">
        <v>699</v>
      </c>
      <c r="C530" s="30" t="str">
        <f t="shared" si="136"/>
        <v>LA Wales - Newport</v>
      </c>
      <c r="D530" s="51">
        <f t="shared" si="138"/>
        <v>58879</v>
      </c>
      <c r="E530" s="51">
        <f t="shared" si="139"/>
        <v>61972</v>
      </c>
      <c r="F530" s="52">
        <f t="shared" si="140"/>
        <v>156447</v>
      </c>
      <c r="G530" s="52">
        <f t="shared" si="141"/>
        <v>77243</v>
      </c>
      <c r="H530" s="53">
        <f t="shared" si="142"/>
        <v>79204</v>
      </c>
      <c r="I530" s="53">
        <f t="shared" si="143"/>
        <v>58879</v>
      </c>
      <c r="J530" s="53">
        <f t="shared" si="144"/>
        <v>61972</v>
      </c>
      <c r="K530" s="50">
        <f t="shared" si="145"/>
        <v>18364</v>
      </c>
      <c r="L530" s="51">
        <f t="shared" si="146"/>
        <v>17232</v>
      </c>
      <c r="M530" s="152">
        <v>957</v>
      </c>
      <c r="N530" s="152">
        <v>1012</v>
      </c>
      <c r="O530" s="152">
        <v>1027</v>
      </c>
      <c r="P530" s="152">
        <v>1017</v>
      </c>
      <c r="Q530" s="152">
        <v>1095</v>
      </c>
      <c r="R530" s="152">
        <v>1105</v>
      </c>
      <c r="S530" s="152">
        <v>1048</v>
      </c>
      <c r="T530" s="152">
        <v>1103</v>
      </c>
      <c r="U530" s="152">
        <v>1080</v>
      </c>
      <c r="V530" s="152">
        <v>1070</v>
      </c>
      <c r="W530" s="152">
        <v>1027</v>
      </c>
      <c r="X530" s="152">
        <v>1087</v>
      </c>
      <c r="Y530" s="152">
        <v>1078</v>
      </c>
      <c r="Z530" s="152">
        <v>980</v>
      </c>
      <c r="AA530" s="152">
        <v>929</v>
      </c>
      <c r="AB530" s="152">
        <v>896</v>
      </c>
      <c r="AC530" s="152">
        <v>948</v>
      </c>
      <c r="AD530" s="152">
        <v>905</v>
      </c>
      <c r="AE530" s="152">
        <v>886</v>
      </c>
      <c r="AF530" s="152">
        <v>852</v>
      </c>
      <c r="AG530" s="152">
        <v>879</v>
      </c>
      <c r="AH530" s="152">
        <v>888</v>
      </c>
      <c r="AI530" s="152">
        <v>994</v>
      </c>
      <c r="AJ530" s="152">
        <v>1009</v>
      </c>
      <c r="AK530" s="152">
        <v>1037</v>
      </c>
      <c r="AL530" s="152">
        <v>971</v>
      </c>
      <c r="AM530" s="152">
        <v>1034</v>
      </c>
      <c r="AN530" s="152">
        <v>1108</v>
      </c>
      <c r="AO530" s="152">
        <v>1164</v>
      </c>
      <c r="AP530" s="152">
        <v>1187</v>
      </c>
      <c r="AQ530" s="152">
        <v>1135</v>
      </c>
      <c r="AR530" s="152">
        <v>1096</v>
      </c>
      <c r="AS530" s="152">
        <v>1172</v>
      </c>
      <c r="AT530" s="152">
        <v>1036</v>
      </c>
      <c r="AU530" s="152">
        <v>1082</v>
      </c>
      <c r="AV530" s="152">
        <v>1041</v>
      </c>
      <c r="AW530" s="152">
        <v>1038</v>
      </c>
      <c r="AX530" s="152">
        <v>1008</v>
      </c>
      <c r="AY530" s="152">
        <v>961</v>
      </c>
      <c r="AZ530" s="152">
        <v>1091</v>
      </c>
      <c r="BA530" s="152">
        <v>1028</v>
      </c>
      <c r="BB530" s="152">
        <v>1062</v>
      </c>
      <c r="BC530" s="152">
        <v>928</v>
      </c>
      <c r="BD530" s="152">
        <v>927</v>
      </c>
      <c r="BE530" s="152">
        <v>855</v>
      </c>
      <c r="BF530" s="152">
        <v>877</v>
      </c>
      <c r="BG530" s="152">
        <v>912</v>
      </c>
      <c r="BH530" s="152">
        <v>908</v>
      </c>
      <c r="BI530" s="152">
        <v>991</v>
      </c>
      <c r="BJ530" s="152">
        <v>1059</v>
      </c>
      <c r="BK530" s="152">
        <v>1021</v>
      </c>
      <c r="BL530" s="152">
        <v>1076</v>
      </c>
      <c r="BM530" s="152">
        <v>1031</v>
      </c>
      <c r="BN530" s="152">
        <v>1067</v>
      </c>
      <c r="BO530" s="152">
        <v>1045</v>
      </c>
      <c r="BP530" s="152">
        <v>1010</v>
      </c>
      <c r="BQ530" s="152">
        <v>1054</v>
      </c>
      <c r="BR530" s="152">
        <v>1068</v>
      </c>
      <c r="BS530" s="152">
        <v>920</v>
      </c>
      <c r="BT530" s="152">
        <v>954</v>
      </c>
      <c r="BU530" s="152">
        <v>905</v>
      </c>
      <c r="BV530" s="152">
        <v>950</v>
      </c>
      <c r="BW530" s="152">
        <v>870</v>
      </c>
      <c r="BX530" s="152">
        <v>841</v>
      </c>
      <c r="BY530" s="152">
        <v>697</v>
      </c>
      <c r="BZ530" s="152">
        <v>710</v>
      </c>
      <c r="CA530" s="152">
        <v>683</v>
      </c>
      <c r="CB530" s="152">
        <v>733</v>
      </c>
      <c r="CC530" s="152">
        <v>659</v>
      </c>
      <c r="CD530" s="152">
        <v>624</v>
      </c>
      <c r="CE530" s="152">
        <v>709</v>
      </c>
      <c r="CF530" s="152">
        <v>672</v>
      </c>
      <c r="CG530" s="152">
        <v>736</v>
      </c>
      <c r="CH530" s="152">
        <v>796</v>
      </c>
      <c r="CI530" s="152">
        <v>551</v>
      </c>
      <c r="CJ530" s="152">
        <v>521</v>
      </c>
      <c r="CK530" s="152">
        <v>525</v>
      </c>
      <c r="CL530" s="152">
        <v>514</v>
      </c>
      <c r="CM530" s="152">
        <v>413</v>
      </c>
      <c r="CN530" s="152">
        <v>367</v>
      </c>
      <c r="CO530" s="152">
        <v>388</v>
      </c>
      <c r="CP530" s="152">
        <v>389</v>
      </c>
      <c r="CQ530" s="152">
        <v>331</v>
      </c>
      <c r="CR530" s="152">
        <v>310</v>
      </c>
      <c r="CS530" s="152">
        <v>308</v>
      </c>
      <c r="CT530" s="152">
        <v>231</v>
      </c>
      <c r="CU530" s="152">
        <v>214</v>
      </c>
      <c r="CV530" s="152">
        <v>160</v>
      </c>
      <c r="CW530" s="152">
        <v>110</v>
      </c>
      <c r="CX530" s="152">
        <v>138</v>
      </c>
      <c r="CY530" s="152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.5" hidden="1" x14ac:dyDescent="0.35">
      <c r="A531" s="31" t="s">
        <v>174</v>
      </c>
      <c r="B531" s="1" t="s">
        <v>700</v>
      </c>
      <c r="C531" s="30" t="str">
        <f t="shared" si="136"/>
        <v>LA Wales - Pembrokeshire</v>
      </c>
      <c r="D531" s="51">
        <f t="shared" si="138"/>
        <v>49968</v>
      </c>
      <c r="E531" s="51">
        <f t="shared" si="139"/>
        <v>52776</v>
      </c>
      <c r="F531" s="52">
        <f t="shared" si="140"/>
        <v>126751</v>
      </c>
      <c r="G531" s="52">
        <f t="shared" si="141"/>
        <v>62231</v>
      </c>
      <c r="H531" s="53">
        <f t="shared" si="142"/>
        <v>64520</v>
      </c>
      <c r="I531" s="53">
        <f t="shared" si="143"/>
        <v>49968</v>
      </c>
      <c r="J531" s="53">
        <f t="shared" si="144"/>
        <v>52776</v>
      </c>
      <c r="K531" s="50">
        <f t="shared" si="145"/>
        <v>12263</v>
      </c>
      <c r="L531" s="51">
        <f t="shared" si="146"/>
        <v>11744</v>
      </c>
      <c r="M531" s="152">
        <v>535</v>
      </c>
      <c r="N531" s="152">
        <v>556</v>
      </c>
      <c r="O531" s="152">
        <v>614</v>
      </c>
      <c r="P531" s="152">
        <v>604</v>
      </c>
      <c r="Q531" s="152">
        <v>635</v>
      </c>
      <c r="R531" s="152">
        <v>668</v>
      </c>
      <c r="S531" s="152">
        <v>659</v>
      </c>
      <c r="T531" s="152">
        <v>709</v>
      </c>
      <c r="U531" s="152">
        <v>719</v>
      </c>
      <c r="V531" s="152">
        <v>746</v>
      </c>
      <c r="W531" s="152">
        <v>767</v>
      </c>
      <c r="X531" s="152">
        <v>726</v>
      </c>
      <c r="Y531" s="152">
        <v>812</v>
      </c>
      <c r="Z531" s="152">
        <v>726</v>
      </c>
      <c r="AA531" s="152">
        <v>793</v>
      </c>
      <c r="AB531" s="152">
        <v>715</v>
      </c>
      <c r="AC531" s="152">
        <v>649</v>
      </c>
      <c r="AD531" s="152">
        <v>630</v>
      </c>
      <c r="AE531" s="152">
        <v>672</v>
      </c>
      <c r="AF531" s="152">
        <v>683</v>
      </c>
      <c r="AG531" s="152">
        <v>615</v>
      </c>
      <c r="AH531" s="152">
        <v>647</v>
      </c>
      <c r="AI531" s="152">
        <v>726</v>
      </c>
      <c r="AJ531" s="152">
        <v>708</v>
      </c>
      <c r="AK531" s="152">
        <v>697</v>
      </c>
      <c r="AL531" s="152">
        <v>637</v>
      </c>
      <c r="AM531" s="152">
        <v>679</v>
      </c>
      <c r="AN531" s="152">
        <v>604</v>
      </c>
      <c r="AO531" s="152">
        <v>741</v>
      </c>
      <c r="AP531" s="152">
        <v>737</v>
      </c>
      <c r="AQ531" s="152">
        <v>710</v>
      </c>
      <c r="AR531" s="152">
        <v>649</v>
      </c>
      <c r="AS531" s="152">
        <v>733</v>
      </c>
      <c r="AT531" s="152">
        <v>718</v>
      </c>
      <c r="AU531" s="152">
        <v>647</v>
      </c>
      <c r="AV531" s="152">
        <v>595</v>
      </c>
      <c r="AW531" s="152">
        <v>597</v>
      </c>
      <c r="AX531" s="152">
        <v>605</v>
      </c>
      <c r="AY531" s="152">
        <v>582</v>
      </c>
      <c r="AZ531" s="152">
        <v>648</v>
      </c>
      <c r="BA531" s="152">
        <v>655</v>
      </c>
      <c r="BB531" s="152">
        <v>611</v>
      </c>
      <c r="BC531" s="152">
        <v>588</v>
      </c>
      <c r="BD531" s="152">
        <v>531</v>
      </c>
      <c r="BE531" s="152">
        <v>518</v>
      </c>
      <c r="BF531" s="152">
        <v>604</v>
      </c>
      <c r="BG531" s="152">
        <v>608</v>
      </c>
      <c r="BH531" s="152">
        <v>646</v>
      </c>
      <c r="BI531" s="152">
        <v>728</v>
      </c>
      <c r="BJ531" s="152">
        <v>772</v>
      </c>
      <c r="BK531" s="152">
        <v>793</v>
      </c>
      <c r="BL531" s="152">
        <v>866</v>
      </c>
      <c r="BM531" s="152">
        <v>882</v>
      </c>
      <c r="BN531" s="152">
        <v>886</v>
      </c>
      <c r="BO531" s="152">
        <v>902</v>
      </c>
      <c r="BP531" s="152">
        <v>954</v>
      </c>
      <c r="BQ531" s="152">
        <v>890</v>
      </c>
      <c r="BR531" s="152">
        <v>1022</v>
      </c>
      <c r="BS531" s="152">
        <v>988</v>
      </c>
      <c r="BT531" s="152">
        <v>891</v>
      </c>
      <c r="BU531" s="152">
        <v>885</v>
      </c>
      <c r="BV531" s="152">
        <v>926</v>
      </c>
      <c r="BW531" s="152">
        <v>880</v>
      </c>
      <c r="BX531" s="152">
        <v>848</v>
      </c>
      <c r="BY531" s="152">
        <v>849</v>
      </c>
      <c r="BZ531" s="152">
        <v>864</v>
      </c>
      <c r="CA531" s="152">
        <v>928</v>
      </c>
      <c r="CB531" s="152">
        <v>901</v>
      </c>
      <c r="CC531" s="152">
        <v>819</v>
      </c>
      <c r="CD531" s="152">
        <v>857</v>
      </c>
      <c r="CE531" s="152">
        <v>874</v>
      </c>
      <c r="CF531" s="152">
        <v>846</v>
      </c>
      <c r="CG531" s="152">
        <v>917</v>
      </c>
      <c r="CH531" s="152">
        <v>954</v>
      </c>
      <c r="CI531" s="152">
        <v>725</v>
      </c>
      <c r="CJ531" s="152">
        <v>743</v>
      </c>
      <c r="CK531" s="152">
        <v>703</v>
      </c>
      <c r="CL531" s="152">
        <v>610</v>
      </c>
      <c r="CM531" s="152">
        <v>544</v>
      </c>
      <c r="CN531" s="152">
        <v>516</v>
      </c>
      <c r="CO531" s="152">
        <v>493</v>
      </c>
      <c r="CP531" s="152">
        <v>461</v>
      </c>
      <c r="CQ531" s="152">
        <v>426</v>
      </c>
      <c r="CR531" s="152">
        <v>353</v>
      </c>
      <c r="CS531" s="152">
        <v>345</v>
      </c>
      <c r="CT531" s="152">
        <v>333</v>
      </c>
      <c r="CU531" s="152">
        <v>207</v>
      </c>
      <c r="CV531" s="152">
        <v>256</v>
      </c>
      <c r="CW531" s="152">
        <v>192</v>
      </c>
      <c r="CX531" s="152">
        <v>154</v>
      </c>
      <c r="CY531" s="152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.5" hidden="1" x14ac:dyDescent="0.35">
      <c r="A532" s="31" t="s">
        <v>174</v>
      </c>
      <c r="B532" s="1" t="s">
        <v>701</v>
      </c>
      <c r="C532" s="30" t="str">
        <f t="shared" si="136"/>
        <v>LA Wales - Powys</v>
      </c>
      <c r="D532" s="51">
        <f>I532</f>
        <v>53621</v>
      </c>
      <c r="E532" s="51">
        <f>J532</f>
        <v>55565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>SUM(M532:AD532)</f>
        <v>12228</v>
      </c>
      <c r="L532" s="51">
        <f>SUM(CZ532:DQ532)</f>
        <v>11616</v>
      </c>
      <c r="M532" s="152">
        <v>521</v>
      </c>
      <c r="N532" s="152">
        <v>582</v>
      </c>
      <c r="O532" s="152">
        <v>655</v>
      </c>
      <c r="P532" s="152">
        <v>629</v>
      </c>
      <c r="Q532" s="152">
        <v>609</v>
      </c>
      <c r="R532" s="152">
        <v>680</v>
      </c>
      <c r="S532" s="152">
        <v>690</v>
      </c>
      <c r="T532" s="152">
        <v>706</v>
      </c>
      <c r="U532" s="152">
        <v>681</v>
      </c>
      <c r="V532" s="152">
        <v>701</v>
      </c>
      <c r="W532" s="152">
        <v>668</v>
      </c>
      <c r="X532" s="152">
        <v>736</v>
      </c>
      <c r="Y532" s="152">
        <v>797</v>
      </c>
      <c r="Z532" s="152">
        <v>705</v>
      </c>
      <c r="AA532" s="152">
        <v>728</v>
      </c>
      <c r="AB532" s="152">
        <v>743</v>
      </c>
      <c r="AC532" s="152">
        <v>712</v>
      </c>
      <c r="AD532" s="152">
        <v>685</v>
      </c>
      <c r="AE532" s="152">
        <v>703</v>
      </c>
      <c r="AF532" s="152">
        <v>631</v>
      </c>
      <c r="AG532" s="152">
        <v>607</v>
      </c>
      <c r="AH532" s="152">
        <v>663</v>
      </c>
      <c r="AI532" s="152">
        <v>707</v>
      </c>
      <c r="AJ532" s="152">
        <v>617</v>
      </c>
      <c r="AK532" s="152">
        <v>742</v>
      </c>
      <c r="AL532" s="152">
        <v>738</v>
      </c>
      <c r="AM532" s="152">
        <v>703</v>
      </c>
      <c r="AN532" s="152">
        <v>627</v>
      </c>
      <c r="AO532" s="152">
        <v>709</v>
      </c>
      <c r="AP532" s="152">
        <v>709</v>
      </c>
      <c r="AQ532" s="152">
        <v>708</v>
      </c>
      <c r="AR532" s="152">
        <v>684</v>
      </c>
      <c r="AS532" s="152">
        <v>668</v>
      </c>
      <c r="AT532" s="152">
        <v>702</v>
      </c>
      <c r="AU532" s="152">
        <v>662</v>
      </c>
      <c r="AV532" s="152">
        <v>570</v>
      </c>
      <c r="AW532" s="152">
        <v>567</v>
      </c>
      <c r="AX532" s="152">
        <v>554</v>
      </c>
      <c r="AY532" s="152">
        <v>571</v>
      </c>
      <c r="AZ532" s="152">
        <v>628</v>
      </c>
      <c r="BA532" s="152">
        <v>593</v>
      </c>
      <c r="BB532" s="152">
        <v>574</v>
      </c>
      <c r="BC532" s="152">
        <v>612</v>
      </c>
      <c r="BD532" s="152">
        <v>543</v>
      </c>
      <c r="BE532" s="152">
        <v>553</v>
      </c>
      <c r="BF532" s="152">
        <v>677</v>
      </c>
      <c r="BG532" s="152">
        <v>705</v>
      </c>
      <c r="BH532" s="152">
        <v>717</v>
      </c>
      <c r="BI532" s="152">
        <v>844</v>
      </c>
      <c r="BJ532" s="152">
        <v>869</v>
      </c>
      <c r="BK532" s="152">
        <v>859</v>
      </c>
      <c r="BL532" s="152">
        <v>988</v>
      </c>
      <c r="BM532" s="152">
        <v>867</v>
      </c>
      <c r="BN532" s="152">
        <v>1029</v>
      </c>
      <c r="BO532" s="152">
        <v>978</v>
      </c>
      <c r="BP532" s="152">
        <v>1087</v>
      </c>
      <c r="BQ532" s="152">
        <v>1057</v>
      </c>
      <c r="BR532" s="152">
        <v>1075</v>
      </c>
      <c r="BS532" s="152">
        <v>1088</v>
      </c>
      <c r="BT532" s="152">
        <v>1029</v>
      </c>
      <c r="BU532" s="152">
        <v>1010</v>
      </c>
      <c r="BV532" s="152">
        <v>1018</v>
      </c>
      <c r="BW532" s="152">
        <v>932</v>
      </c>
      <c r="BX532" s="152">
        <v>982</v>
      </c>
      <c r="BY532" s="152">
        <v>1048</v>
      </c>
      <c r="BZ532" s="152">
        <v>922</v>
      </c>
      <c r="CA532" s="152">
        <v>972</v>
      </c>
      <c r="CB532" s="152">
        <v>1010</v>
      </c>
      <c r="CC532" s="152">
        <v>969</v>
      </c>
      <c r="CD532" s="152">
        <v>930</v>
      </c>
      <c r="CE532" s="152">
        <v>1011</v>
      </c>
      <c r="CF532" s="152">
        <v>973</v>
      </c>
      <c r="CG532" s="152">
        <v>1071</v>
      </c>
      <c r="CH532" s="152">
        <v>1086</v>
      </c>
      <c r="CI532" s="152">
        <v>805</v>
      </c>
      <c r="CJ532" s="152">
        <v>772</v>
      </c>
      <c r="CK532" s="152">
        <v>887</v>
      </c>
      <c r="CL532" s="152">
        <v>757</v>
      </c>
      <c r="CM532" s="152">
        <v>615</v>
      </c>
      <c r="CN532" s="152">
        <v>529</v>
      </c>
      <c r="CO532" s="152">
        <v>559</v>
      </c>
      <c r="CP532" s="152">
        <v>525</v>
      </c>
      <c r="CQ532" s="152">
        <v>461</v>
      </c>
      <c r="CR532" s="152">
        <v>428</v>
      </c>
      <c r="CS532" s="152">
        <v>370</v>
      </c>
      <c r="CT532" s="152">
        <v>339</v>
      </c>
      <c r="CU532" s="152">
        <v>289</v>
      </c>
      <c r="CV532" s="152">
        <v>211</v>
      </c>
      <c r="CW532" s="152">
        <v>190</v>
      </c>
      <c r="CX532" s="152">
        <v>190</v>
      </c>
      <c r="CY532" s="152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.5" hidden="1" x14ac:dyDescent="0.35">
      <c r="A533" s="31" t="s">
        <v>174</v>
      </c>
      <c r="B533" s="1" t="s">
        <v>702</v>
      </c>
      <c r="C533" s="30" t="str">
        <f t="shared" si="136"/>
        <v>LA Wales - Rhondda Cynon Taf</v>
      </c>
      <c r="D533" s="51">
        <f t="shared" si="138"/>
        <v>92932</v>
      </c>
      <c r="E533" s="51">
        <f t="shared" si="139"/>
        <v>98843</v>
      </c>
      <c r="F533" s="52">
        <f t="shared" si="140"/>
        <v>241873</v>
      </c>
      <c r="G533" s="52">
        <f t="shared" si="141"/>
        <v>118452</v>
      </c>
      <c r="H533" s="53">
        <f t="shared" si="142"/>
        <v>123421</v>
      </c>
      <c r="I533" s="53">
        <f t="shared" si="143"/>
        <v>92932</v>
      </c>
      <c r="J533" s="53">
        <f t="shared" si="144"/>
        <v>98843</v>
      </c>
      <c r="K533" s="50">
        <f t="shared" si="145"/>
        <v>25520</v>
      </c>
      <c r="L533" s="51">
        <f t="shared" si="146"/>
        <v>24578</v>
      </c>
      <c r="M533" s="152">
        <v>1222</v>
      </c>
      <c r="N533" s="152">
        <v>1332</v>
      </c>
      <c r="O533" s="152">
        <v>1324</v>
      </c>
      <c r="P533" s="152">
        <v>1395</v>
      </c>
      <c r="Q533" s="152">
        <v>1416</v>
      </c>
      <c r="R533" s="152">
        <v>1433</v>
      </c>
      <c r="S533" s="152">
        <v>1422</v>
      </c>
      <c r="T533" s="152">
        <v>1437</v>
      </c>
      <c r="U533" s="152">
        <v>1487</v>
      </c>
      <c r="V533" s="152">
        <v>1539</v>
      </c>
      <c r="W533" s="152">
        <v>1476</v>
      </c>
      <c r="X533" s="152">
        <v>1589</v>
      </c>
      <c r="Y533" s="152">
        <v>1458</v>
      </c>
      <c r="Z533" s="152">
        <v>1482</v>
      </c>
      <c r="AA533" s="152">
        <v>1491</v>
      </c>
      <c r="AB533" s="152">
        <v>1361</v>
      </c>
      <c r="AC533" s="152">
        <v>1343</v>
      </c>
      <c r="AD533" s="152">
        <v>1313</v>
      </c>
      <c r="AE533" s="152">
        <v>1304</v>
      </c>
      <c r="AF533" s="152">
        <v>1380</v>
      </c>
      <c r="AG533" s="152">
        <v>1401</v>
      </c>
      <c r="AH533" s="152">
        <v>1525</v>
      </c>
      <c r="AI533" s="152">
        <v>1664</v>
      </c>
      <c r="AJ533" s="152">
        <v>1745</v>
      </c>
      <c r="AK533" s="152">
        <v>1582</v>
      </c>
      <c r="AL533" s="152">
        <v>1605</v>
      </c>
      <c r="AM533" s="152">
        <v>1564</v>
      </c>
      <c r="AN533" s="152">
        <v>1645</v>
      </c>
      <c r="AO533" s="152">
        <v>1657</v>
      </c>
      <c r="AP533" s="152">
        <v>1662</v>
      </c>
      <c r="AQ533" s="152">
        <v>1826</v>
      </c>
      <c r="AR533" s="152">
        <v>1654</v>
      </c>
      <c r="AS533" s="152">
        <v>1547</v>
      </c>
      <c r="AT533" s="152">
        <v>1568</v>
      </c>
      <c r="AU533" s="152">
        <v>1536</v>
      </c>
      <c r="AV533" s="152">
        <v>1514</v>
      </c>
      <c r="AW533" s="152">
        <v>1441</v>
      </c>
      <c r="AX533" s="152">
        <v>1469</v>
      </c>
      <c r="AY533" s="152">
        <v>1406</v>
      </c>
      <c r="AZ533" s="152">
        <v>1497</v>
      </c>
      <c r="BA533" s="152">
        <v>1537</v>
      </c>
      <c r="BB533" s="152">
        <v>1377</v>
      </c>
      <c r="BC533" s="152">
        <v>1245</v>
      </c>
      <c r="BD533" s="152">
        <v>1321</v>
      </c>
      <c r="BE533" s="152">
        <v>1193</v>
      </c>
      <c r="BF533" s="152">
        <v>1294</v>
      </c>
      <c r="BG533" s="152">
        <v>1309</v>
      </c>
      <c r="BH533" s="152">
        <v>1485</v>
      </c>
      <c r="BI533" s="152">
        <v>1556</v>
      </c>
      <c r="BJ533" s="152">
        <v>1674</v>
      </c>
      <c r="BK533" s="152">
        <v>1600</v>
      </c>
      <c r="BL533" s="152">
        <v>1660</v>
      </c>
      <c r="BM533" s="152">
        <v>1591</v>
      </c>
      <c r="BN533" s="152">
        <v>1678</v>
      </c>
      <c r="BO533" s="152">
        <v>1629</v>
      </c>
      <c r="BP533" s="152">
        <v>1683</v>
      </c>
      <c r="BQ533" s="152">
        <v>1651</v>
      </c>
      <c r="BR533" s="152">
        <v>1518</v>
      </c>
      <c r="BS533" s="152">
        <v>1648</v>
      </c>
      <c r="BT533" s="152">
        <v>1541</v>
      </c>
      <c r="BU533" s="152">
        <v>1398</v>
      </c>
      <c r="BV533" s="152">
        <v>1407</v>
      </c>
      <c r="BW533" s="152">
        <v>1430</v>
      </c>
      <c r="BX533" s="152">
        <v>1415</v>
      </c>
      <c r="BY533" s="152">
        <v>1243</v>
      </c>
      <c r="BZ533" s="152">
        <v>1212</v>
      </c>
      <c r="CA533" s="152">
        <v>1257</v>
      </c>
      <c r="CB533" s="152">
        <v>1235</v>
      </c>
      <c r="CC533" s="152">
        <v>1267</v>
      </c>
      <c r="CD533" s="152">
        <v>1242</v>
      </c>
      <c r="CE533" s="152">
        <v>1291</v>
      </c>
      <c r="CF533" s="152">
        <v>1296</v>
      </c>
      <c r="CG533" s="152">
        <v>1353</v>
      </c>
      <c r="CH533" s="152">
        <v>1414</v>
      </c>
      <c r="CI533" s="152">
        <v>1090</v>
      </c>
      <c r="CJ533" s="152">
        <v>1034</v>
      </c>
      <c r="CK533" s="152">
        <v>941</v>
      </c>
      <c r="CL533" s="152">
        <v>829</v>
      </c>
      <c r="CM533" s="152">
        <v>809</v>
      </c>
      <c r="CN533" s="152">
        <v>727</v>
      </c>
      <c r="CO533" s="152">
        <v>643</v>
      </c>
      <c r="CP533" s="152">
        <v>590</v>
      </c>
      <c r="CQ533" s="152">
        <v>557</v>
      </c>
      <c r="CR533" s="152">
        <v>451</v>
      </c>
      <c r="CS533" s="152">
        <v>410</v>
      </c>
      <c r="CT533" s="152">
        <v>387</v>
      </c>
      <c r="CU533" s="152">
        <v>367</v>
      </c>
      <c r="CV533" s="152">
        <v>285</v>
      </c>
      <c r="CW533" s="152">
        <v>222</v>
      </c>
      <c r="CX533" s="152">
        <v>174</v>
      </c>
      <c r="CY533" s="152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.5" hidden="1" x14ac:dyDescent="0.35">
      <c r="A534" s="31" t="s">
        <v>174</v>
      </c>
      <c r="B534" s="1" t="s">
        <v>703</v>
      </c>
      <c r="C534" s="30" t="str">
        <f t="shared" si="136"/>
        <v>LA Wales - Swansea</v>
      </c>
      <c r="D534" s="51">
        <f t="shared" si="138"/>
        <v>98412</v>
      </c>
      <c r="E534" s="51">
        <f t="shared" si="139"/>
        <v>101311</v>
      </c>
      <c r="F534" s="52">
        <f t="shared" si="140"/>
        <v>246563</v>
      </c>
      <c r="G534" s="52">
        <f t="shared" si="141"/>
        <v>122688</v>
      </c>
      <c r="H534" s="53">
        <f t="shared" si="142"/>
        <v>123875</v>
      </c>
      <c r="I534" s="53">
        <f t="shared" si="143"/>
        <v>98412</v>
      </c>
      <c r="J534" s="53">
        <f t="shared" si="144"/>
        <v>101311</v>
      </c>
      <c r="K534" s="50">
        <f t="shared" si="145"/>
        <v>24276</v>
      </c>
      <c r="L534" s="51">
        <f t="shared" si="146"/>
        <v>22564</v>
      </c>
      <c r="M534" s="152">
        <v>1062</v>
      </c>
      <c r="N534" s="152">
        <v>1200</v>
      </c>
      <c r="O534" s="152">
        <v>1245</v>
      </c>
      <c r="P534" s="152">
        <v>1233</v>
      </c>
      <c r="Q534" s="152">
        <v>1367</v>
      </c>
      <c r="R534" s="152">
        <v>1306</v>
      </c>
      <c r="S534" s="152">
        <v>1391</v>
      </c>
      <c r="T534" s="152">
        <v>1415</v>
      </c>
      <c r="U534" s="152">
        <v>1484</v>
      </c>
      <c r="V534" s="152">
        <v>1458</v>
      </c>
      <c r="W534" s="152">
        <v>1391</v>
      </c>
      <c r="X534" s="152">
        <v>1410</v>
      </c>
      <c r="Y534" s="152">
        <v>1428</v>
      </c>
      <c r="Z534" s="152">
        <v>1389</v>
      </c>
      <c r="AA534" s="152">
        <v>1380</v>
      </c>
      <c r="AB534" s="152">
        <v>1364</v>
      </c>
      <c r="AC534" s="152">
        <v>1376</v>
      </c>
      <c r="AD534" s="152">
        <v>1377</v>
      </c>
      <c r="AE534" s="152">
        <v>1386</v>
      </c>
      <c r="AF534" s="152">
        <v>1794</v>
      </c>
      <c r="AG534" s="152">
        <v>2463</v>
      </c>
      <c r="AH534" s="152">
        <v>2789</v>
      </c>
      <c r="AI534" s="152">
        <v>2556</v>
      </c>
      <c r="AJ534" s="152">
        <v>2324</v>
      </c>
      <c r="AK534" s="152">
        <v>2089</v>
      </c>
      <c r="AL534" s="152">
        <v>1797</v>
      </c>
      <c r="AM534" s="152">
        <v>1990</v>
      </c>
      <c r="AN534" s="152">
        <v>1956</v>
      </c>
      <c r="AO534" s="152">
        <v>1988</v>
      </c>
      <c r="AP534" s="152">
        <v>1865</v>
      </c>
      <c r="AQ534" s="152">
        <v>1910</v>
      </c>
      <c r="AR534" s="152">
        <v>1621</v>
      </c>
      <c r="AS534" s="152">
        <v>1509</v>
      </c>
      <c r="AT534" s="152">
        <v>1393</v>
      </c>
      <c r="AU534" s="152">
        <v>1547</v>
      </c>
      <c r="AV534" s="152">
        <v>1599</v>
      </c>
      <c r="AW534" s="152">
        <v>1491</v>
      </c>
      <c r="AX534" s="152">
        <v>1429</v>
      </c>
      <c r="AY534" s="152">
        <v>1524</v>
      </c>
      <c r="AZ534" s="152">
        <v>1500</v>
      </c>
      <c r="BA534" s="152">
        <v>1583</v>
      </c>
      <c r="BB534" s="152">
        <v>1335</v>
      </c>
      <c r="BC534" s="152">
        <v>1239</v>
      </c>
      <c r="BD534" s="152">
        <v>1464</v>
      </c>
      <c r="BE534" s="152">
        <v>1325</v>
      </c>
      <c r="BF534" s="152">
        <v>1324</v>
      </c>
      <c r="BG534" s="152">
        <v>1404</v>
      </c>
      <c r="BH534" s="152">
        <v>1449</v>
      </c>
      <c r="BI534" s="152">
        <v>1458</v>
      </c>
      <c r="BJ534" s="152">
        <v>1458</v>
      </c>
      <c r="BK534" s="152">
        <v>1423</v>
      </c>
      <c r="BL534" s="152">
        <v>1635</v>
      </c>
      <c r="BM534" s="152">
        <v>1553</v>
      </c>
      <c r="BN534" s="152">
        <v>1578</v>
      </c>
      <c r="BO534" s="152">
        <v>1551</v>
      </c>
      <c r="BP534" s="152">
        <v>1668</v>
      </c>
      <c r="BQ534" s="152">
        <v>1577</v>
      </c>
      <c r="BR534" s="152">
        <v>1494</v>
      </c>
      <c r="BS534" s="152">
        <v>1577</v>
      </c>
      <c r="BT534" s="152">
        <v>1447</v>
      </c>
      <c r="BU534" s="152">
        <v>1403</v>
      </c>
      <c r="BV534" s="152">
        <v>1347</v>
      </c>
      <c r="BW534" s="152">
        <v>1388</v>
      </c>
      <c r="BX534" s="152">
        <v>1310</v>
      </c>
      <c r="BY534" s="152">
        <v>1211</v>
      </c>
      <c r="BZ534" s="152">
        <v>1235</v>
      </c>
      <c r="CA534" s="152">
        <v>1225</v>
      </c>
      <c r="CB534" s="152">
        <v>1260</v>
      </c>
      <c r="CC534" s="152">
        <v>1233</v>
      </c>
      <c r="CD534" s="152">
        <v>1108</v>
      </c>
      <c r="CE534" s="152">
        <v>1217</v>
      </c>
      <c r="CF534" s="152">
        <v>1247</v>
      </c>
      <c r="CG534" s="152">
        <v>1268</v>
      </c>
      <c r="CH534" s="152">
        <v>1403</v>
      </c>
      <c r="CI534" s="152">
        <v>932</v>
      </c>
      <c r="CJ534" s="152">
        <v>978</v>
      </c>
      <c r="CK534" s="152">
        <v>948</v>
      </c>
      <c r="CL534" s="152">
        <v>921</v>
      </c>
      <c r="CM534" s="152">
        <v>767</v>
      </c>
      <c r="CN534" s="152">
        <v>684</v>
      </c>
      <c r="CO534" s="152">
        <v>670</v>
      </c>
      <c r="CP534" s="152">
        <v>608</v>
      </c>
      <c r="CQ534" s="152">
        <v>595</v>
      </c>
      <c r="CR534" s="152">
        <v>512</v>
      </c>
      <c r="CS534" s="152">
        <v>502</v>
      </c>
      <c r="CT534" s="152">
        <v>443</v>
      </c>
      <c r="CU534" s="152">
        <v>356</v>
      </c>
      <c r="CV534" s="152">
        <v>309</v>
      </c>
      <c r="CW534" s="152">
        <v>308</v>
      </c>
      <c r="CX534" s="152">
        <v>231</v>
      </c>
      <c r="CY534" s="152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.5" hidden="1" x14ac:dyDescent="0.35">
      <c r="A535" s="31" t="s">
        <v>174</v>
      </c>
      <c r="B535" s="1" t="s">
        <v>704</v>
      </c>
      <c r="C535" s="30" t="str">
        <f t="shared" si="136"/>
        <v>LA Wales - Torfaen</v>
      </c>
      <c r="D535" s="51">
        <f t="shared" si="138"/>
        <v>36200</v>
      </c>
      <c r="E535" s="51">
        <f t="shared" si="139"/>
        <v>39169</v>
      </c>
      <c r="F535" s="52">
        <f t="shared" si="140"/>
        <v>94832</v>
      </c>
      <c r="G535" s="52">
        <f t="shared" si="141"/>
        <v>46183</v>
      </c>
      <c r="H535" s="53">
        <f t="shared" si="142"/>
        <v>48649</v>
      </c>
      <c r="I535" s="53">
        <f t="shared" si="143"/>
        <v>36200</v>
      </c>
      <c r="J535" s="53">
        <f t="shared" si="144"/>
        <v>39169</v>
      </c>
      <c r="K535" s="50">
        <f t="shared" si="145"/>
        <v>9983</v>
      </c>
      <c r="L535" s="51">
        <f t="shared" si="146"/>
        <v>9480</v>
      </c>
      <c r="M535" s="152">
        <v>485</v>
      </c>
      <c r="N535" s="152">
        <v>550</v>
      </c>
      <c r="O535" s="152">
        <v>490</v>
      </c>
      <c r="P535" s="152">
        <v>562</v>
      </c>
      <c r="Q535" s="152">
        <v>548</v>
      </c>
      <c r="R535" s="152">
        <v>531</v>
      </c>
      <c r="S535" s="152">
        <v>567</v>
      </c>
      <c r="T535" s="152">
        <v>567</v>
      </c>
      <c r="U535" s="152">
        <v>610</v>
      </c>
      <c r="V535" s="152">
        <v>603</v>
      </c>
      <c r="W535" s="152">
        <v>625</v>
      </c>
      <c r="X535" s="152">
        <v>576</v>
      </c>
      <c r="Y535" s="152">
        <v>580</v>
      </c>
      <c r="Z535" s="152">
        <v>554</v>
      </c>
      <c r="AA535" s="152">
        <v>566</v>
      </c>
      <c r="AB535" s="152">
        <v>572</v>
      </c>
      <c r="AC535" s="152">
        <v>489</v>
      </c>
      <c r="AD535" s="152">
        <v>508</v>
      </c>
      <c r="AE535" s="152">
        <v>499</v>
      </c>
      <c r="AF535" s="152">
        <v>490</v>
      </c>
      <c r="AG535" s="152">
        <v>495</v>
      </c>
      <c r="AH535" s="152">
        <v>508</v>
      </c>
      <c r="AI535" s="152">
        <v>513</v>
      </c>
      <c r="AJ535" s="152">
        <v>626</v>
      </c>
      <c r="AK535" s="152">
        <v>617</v>
      </c>
      <c r="AL535" s="152">
        <v>610</v>
      </c>
      <c r="AM535" s="152">
        <v>609</v>
      </c>
      <c r="AN535" s="152">
        <v>568</v>
      </c>
      <c r="AO535" s="152">
        <v>620</v>
      </c>
      <c r="AP535" s="152">
        <v>694</v>
      </c>
      <c r="AQ535" s="152">
        <v>633</v>
      </c>
      <c r="AR535" s="152">
        <v>654</v>
      </c>
      <c r="AS535" s="152">
        <v>553</v>
      </c>
      <c r="AT535" s="152">
        <v>547</v>
      </c>
      <c r="AU535" s="152">
        <v>608</v>
      </c>
      <c r="AV535" s="152">
        <v>595</v>
      </c>
      <c r="AW535" s="152">
        <v>582</v>
      </c>
      <c r="AX535" s="152">
        <v>573</v>
      </c>
      <c r="AY535" s="152">
        <v>539</v>
      </c>
      <c r="AZ535" s="152">
        <v>537</v>
      </c>
      <c r="BA535" s="152">
        <v>539</v>
      </c>
      <c r="BB535" s="152">
        <v>542</v>
      </c>
      <c r="BC535" s="152">
        <v>455</v>
      </c>
      <c r="BD535" s="152">
        <v>496</v>
      </c>
      <c r="BE535" s="152">
        <v>437</v>
      </c>
      <c r="BF535" s="152">
        <v>472</v>
      </c>
      <c r="BG535" s="152">
        <v>514</v>
      </c>
      <c r="BH535" s="152">
        <v>552</v>
      </c>
      <c r="BI535" s="152">
        <v>566</v>
      </c>
      <c r="BJ535" s="152">
        <v>627</v>
      </c>
      <c r="BK535" s="152">
        <v>649</v>
      </c>
      <c r="BL535" s="152">
        <v>654</v>
      </c>
      <c r="BM535" s="152">
        <v>620</v>
      </c>
      <c r="BN535" s="152">
        <v>627</v>
      </c>
      <c r="BO535" s="152">
        <v>636</v>
      </c>
      <c r="BP535" s="152">
        <v>723</v>
      </c>
      <c r="BQ535" s="152">
        <v>646</v>
      </c>
      <c r="BR535" s="152">
        <v>687</v>
      </c>
      <c r="BS535" s="152">
        <v>673</v>
      </c>
      <c r="BT535" s="152">
        <v>633</v>
      </c>
      <c r="BU535" s="152">
        <v>601</v>
      </c>
      <c r="BV535" s="152">
        <v>618</v>
      </c>
      <c r="BW535" s="152">
        <v>595</v>
      </c>
      <c r="BX535" s="152">
        <v>531</v>
      </c>
      <c r="BY535" s="152">
        <v>499</v>
      </c>
      <c r="BZ535" s="152">
        <v>483</v>
      </c>
      <c r="CA535" s="152">
        <v>550</v>
      </c>
      <c r="CB535" s="152">
        <v>494</v>
      </c>
      <c r="CC535" s="152">
        <v>502</v>
      </c>
      <c r="CD535" s="152">
        <v>529</v>
      </c>
      <c r="CE535" s="152">
        <v>499</v>
      </c>
      <c r="CF535" s="152">
        <v>498</v>
      </c>
      <c r="CG535" s="152">
        <v>520</v>
      </c>
      <c r="CH535" s="152">
        <v>577</v>
      </c>
      <c r="CI535" s="152">
        <v>416</v>
      </c>
      <c r="CJ535" s="152">
        <v>430</v>
      </c>
      <c r="CK535" s="152">
        <v>383</v>
      </c>
      <c r="CL535" s="152">
        <v>339</v>
      </c>
      <c r="CM535" s="152">
        <v>302</v>
      </c>
      <c r="CN535" s="152">
        <v>288</v>
      </c>
      <c r="CO535" s="152">
        <v>272</v>
      </c>
      <c r="CP535" s="152">
        <v>261</v>
      </c>
      <c r="CQ535" s="152">
        <v>252</v>
      </c>
      <c r="CR535" s="152">
        <v>199</v>
      </c>
      <c r="CS535" s="152">
        <v>182</v>
      </c>
      <c r="CT535" s="152">
        <v>161</v>
      </c>
      <c r="CU535" s="152">
        <v>162</v>
      </c>
      <c r="CV535" s="152">
        <v>148</v>
      </c>
      <c r="CW535" s="152">
        <v>104</v>
      </c>
      <c r="CX535" s="152">
        <v>81</v>
      </c>
      <c r="CY535" s="152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.5" hidden="1" x14ac:dyDescent="0.35">
      <c r="A536" s="31" t="s">
        <v>174</v>
      </c>
      <c r="B536" s="1" t="s">
        <v>705</v>
      </c>
      <c r="C536" s="30" t="str">
        <f t="shared" si="136"/>
        <v>LA Wales - Vale of Glamorgan</v>
      </c>
      <c r="D536" s="51">
        <f t="shared" si="138"/>
        <v>51640</v>
      </c>
      <c r="E536" s="51">
        <f t="shared" si="139"/>
        <v>55763</v>
      </c>
      <c r="F536" s="52">
        <f t="shared" si="140"/>
        <v>135295</v>
      </c>
      <c r="G536" s="52">
        <f t="shared" si="141"/>
        <v>65715</v>
      </c>
      <c r="H536" s="53">
        <f t="shared" si="142"/>
        <v>69580</v>
      </c>
      <c r="I536" s="53">
        <f t="shared" si="143"/>
        <v>51640</v>
      </c>
      <c r="J536" s="53">
        <f t="shared" si="144"/>
        <v>55763</v>
      </c>
      <c r="K536" s="50">
        <f t="shared" si="145"/>
        <v>14075</v>
      </c>
      <c r="L536" s="51">
        <f t="shared" si="146"/>
        <v>13817</v>
      </c>
      <c r="M536" s="152">
        <v>619</v>
      </c>
      <c r="N536" s="152">
        <v>646</v>
      </c>
      <c r="O536" s="152">
        <v>687</v>
      </c>
      <c r="P536" s="152">
        <v>784</v>
      </c>
      <c r="Q536" s="152">
        <v>753</v>
      </c>
      <c r="R536" s="152">
        <v>777</v>
      </c>
      <c r="S536" s="152">
        <v>790</v>
      </c>
      <c r="T536" s="152">
        <v>826</v>
      </c>
      <c r="U536" s="152">
        <v>843</v>
      </c>
      <c r="V536" s="152">
        <v>797</v>
      </c>
      <c r="W536" s="152">
        <v>875</v>
      </c>
      <c r="X536" s="152">
        <v>871</v>
      </c>
      <c r="Y536" s="152">
        <v>888</v>
      </c>
      <c r="Z536" s="152">
        <v>838</v>
      </c>
      <c r="AA536" s="152">
        <v>799</v>
      </c>
      <c r="AB536" s="152">
        <v>768</v>
      </c>
      <c r="AC536" s="152">
        <v>711</v>
      </c>
      <c r="AD536" s="152">
        <v>803</v>
      </c>
      <c r="AE536" s="152">
        <v>754</v>
      </c>
      <c r="AF536" s="152">
        <v>643</v>
      </c>
      <c r="AG536" s="152">
        <v>672</v>
      </c>
      <c r="AH536" s="152">
        <v>677</v>
      </c>
      <c r="AI536" s="152">
        <v>793</v>
      </c>
      <c r="AJ536" s="152">
        <v>749</v>
      </c>
      <c r="AK536" s="152">
        <v>782</v>
      </c>
      <c r="AL536" s="152">
        <v>802</v>
      </c>
      <c r="AM536" s="152">
        <v>820</v>
      </c>
      <c r="AN536" s="152">
        <v>738</v>
      </c>
      <c r="AO536" s="152">
        <v>744</v>
      </c>
      <c r="AP536" s="152">
        <v>854</v>
      </c>
      <c r="AQ536" s="152">
        <v>793</v>
      </c>
      <c r="AR536" s="152">
        <v>791</v>
      </c>
      <c r="AS536" s="152">
        <v>777</v>
      </c>
      <c r="AT536" s="152">
        <v>774</v>
      </c>
      <c r="AU536" s="152">
        <v>835</v>
      </c>
      <c r="AV536" s="152">
        <v>787</v>
      </c>
      <c r="AW536" s="152">
        <v>797</v>
      </c>
      <c r="AX536" s="152">
        <v>803</v>
      </c>
      <c r="AY536" s="152">
        <v>773</v>
      </c>
      <c r="AZ536" s="152">
        <v>901</v>
      </c>
      <c r="BA536" s="152">
        <v>873</v>
      </c>
      <c r="BB536" s="152">
        <v>855</v>
      </c>
      <c r="BC536" s="152">
        <v>780</v>
      </c>
      <c r="BD536" s="152">
        <v>803</v>
      </c>
      <c r="BE536" s="152">
        <v>810</v>
      </c>
      <c r="BF536" s="152">
        <v>822</v>
      </c>
      <c r="BG536" s="152">
        <v>819</v>
      </c>
      <c r="BH536" s="152">
        <v>873</v>
      </c>
      <c r="BI536" s="152">
        <v>945</v>
      </c>
      <c r="BJ536" s="152">
        <v>869</v>
      </c>
      <c r="BK536" s="152">
        <v>846</v>
      </c>
      <c r="BL536" s="152">
        <v>885</v>
      </c>
      <c r="BM536" s="152">
        <v>912</v>
      </c>
      <c r="BN536" s="152">
        <v>982</v>
      </c>
      <c r="BO536" s="152">
        <v>841</v>
      </c>
      <c r="BP536" s="152">
        <v>918</v>
      </c>
      <c r="BQ536" s="152">
        <v>944</v>
      </c>
      <c r="BR536" s="152">
        <v>918</v>
      </c>
      <c r="BS536" s="152">
        <v>933</v>
      </c>
      <c r="BT536" s="152">
        <v>920</v>
      </c>
      <c r="BU536" s="152">
        <v>871</v>
      </c>
      <c r="BV536" s="152">
        <v>850</v>
      </c>
      <c r="BW536" s="152">
        <v>813</v>
      </c>
      <c r="BX536" s="152">
        <v>816</v>
      </c>
      <c r="BY536" s="152">
        <v>776</v>
      </c>
      <c r="BZ536" s="152">
        <v>768</v>
      </c>
      <c r="CA536" s="152">
        <v>786</v>
      </c>
      <c r="CB536" s="152">
        <v>821</v>
      </c>
      <c r="CC536" s="152">
        <v>719</v>
      </c>
      <c r="CD536" s="152">
        <v>703</v>
      </c>
      <c r="CE536" s="152">
        <v>694</v>
      </c>
      <c r="CF536" s="152">
        <v>713</v>
      </c>
      <c r="CG536" s="152">
        <v>749</v>
      </c>
      <c r="CH536" s="152">
        <v>840</v>
      </c>
      <c r="CI536" s="152">
        <v>579</v>
      </c>
      <c r="CJ536" s="152">
        <v>592</v>
      </c>
      <c r="CK536" s="152">
        <v>627</v>
      </c>
      <c r="CL536" s="152">
        <v>526</v>
      </c>
      <c r="CM536" s="152">
        <v>456</v>
      </c>
      <c r="CN536" s="152">
        <v>420</v>
      </c>
      <c r="CO536" s="152">
        <v>391</v>
      </c>
      <c r="CP536" s="152">
        <v>370</v>
      </c>
      <c r="CQ536" s="152">
        <v>345</v>
      </c>
      <c r="CR536" s="152">
        <v>304</v>
      </c>
      <c r="CS536" s="152">
        <v>255</v>
      </c>
      <c r="CT536" s="152">
        <v>218</v>
      </c>
      <c r="CU536" s="152">
        <v>213</v>
      </c>
      <c r="CV536" s="152">
        <v>187</v>
      </c>
      <c r="CW536" s="152">
        <v>156</v>
      </c>
      <c r="CX536" s="152">
        <v>122</v>
      </c>
      <c r="CY536" s="152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.5" hidden="1" x14ac:dyDescent="0.35">
      <c r="A537" s="31" t="s">
        <v>174</v>
      </c>
      <c r="B537" s="1" t="s">
        <v>706</v>
      </c>
      <c r="C537" s="30" t="str">
        <f t="shared" si="136"/>
        <v>LA Wales - Wrexham</v>
      </c>
      <c r="D537" s="51">
        <f t="shared" si="138"/>
        <v>53663</v>
      </c>
      <c r="E537" s="51">
        <f t="shared" si="139"/>
        <v>53479</v>
      </c>
      <c r="F537" s="52">
        <f t="shared" si="140"/>
        <v>136055</v>
      </c>
      <c r="G537" s="52">
        <f t="shared" si="141"/>
        <v>68526</v>
      </c>
      <c r="H537" s="53">
        <f t="shared" si="142"/>
        <v>67529</v>
      </c>
      <c r="I537" s="53">
        <f t="shared" si="143"/>
        <v>53663</v>
      </c>
      <c r="J537" s="53">
        <f t="shared" si="144"/>
        <v>53479</v>
      </c>
      <c r="K537" s="50">
        <f t="shared" si="145"/>
        <v>14863</v>
      </c>
      <c r="L537" s="51">
        <f t="shared" si="146"/>
        <v>14050</v>
      </c>
      <c r="M537" s="152">
        <v>718</v>
      </c>
      <c r="N537" s="152">
        <v>713</v>
      </c>
      <c r="O537" s="152">
        <v>739</v>
      </c>
      <c r="P537" s="152">
        <v>822</v>
      </c>
      <c r="Q537" s="152">
        <v>808</v>
      </c>
      <c r="R537" s="152">
        <v>793</v>
      </c>
      <c r="S537" s="152">
        <v>764</v>
      </c>
      <c r="T537" s="152">
        <v>871</v>
      </c>
      <c r="U537" s="152">
        <v>863</v>
      </c>
      <c r="V537" s="152">
        <v>917</v>
      </c>
      <c r="W537" s="152">
        <v>932</v>
      </c>
      <c r="X537" s="152">
        <v>916</v>
      </c>
      <c r="Y537" s="152">
        <v>858</v>
      </c>
      <c r="Z537" s="152">
        <v>884</v>
      </c>
      <c r="AA537" s="152">
        <v>866</v>
      </c>
      <c r="AB537" s="152">
        <v>851</v>
      </c>
      <c r="AC537" s="152">
        <v>792</v>
      </c>
      <c r="AD537" s="152">
        <v>756</v>
      </c>
      <c r="AE537" s="152">
        <v>750</v>
      </c>
      <c r="AF537" s="152">
        <v>717</v>
      </c>
      <c r="AG537" s="152">
        <v>692</v>
      </c>
      <c r="AH537" s="152">
        <v>716</v>
      </c>
      <c r="AI537" s="152">
        <v>771</v>
      </c>
      <c r="AJ537" s="152">
        <v>810</v>
      </c>
      <c r="AK537" s="152">
        <v>837</v>
      </c>
      <c r="AL537" s="152">
        <v>806</v>
      </c>
      <c r="AM537" s="152">
        <v>820</v>
      </c>
      <c r="AN537" s="152">
        <v>881</v>
      </c>
      <c r="AO537" s="152">
        <v>810</v>
      </c>
      <c r="AP537" s="152">
        <v>915</v>
      </c>
      <c r="AQ537" s="152">
        <v>845</v>
      </c>
      <c r="AR537" s="152">
        <v>911</v>
      </c>
      <c r="AS537" s="152">
        <v>916</v>
      </c>
      <c r="AT537" s="152">
        <v>852</v>
      </c>
      <c r="AU537" s="152">
        <v>836</v>
      </c>
      <c r="AV537" s="152">
        <v>951</v>
      </c>
      <c r="AW537" s="152">
        <v>838</v>
      </c>
      <c r="AX537" s="152">
        <v>896</v>
      </c>
      <c r="AY537" s="152">
        <v>850</v>
      </c>
      <c r="AZ537" s="152">
        <v>977</v>
      </c>
      <c r="BA537" s="152">
        <v>894</v>
      </c>
      <c r="BB537" s="152">
        <v>855</v>
      </c>
      <c r="BC537" s="152">
        <v>693</v>
      </c>
      <c r="BD537" s="152">
        <v>768</v>
      </c>
      <c r="BE537" s="152">
        <v>782</v>
      </c>
      <c r="BF537" s="152">
        <v>851</v>
      </c>
      <c r="BG537" s="152">
        <v>813</v>
      </c>
      <c r="BH537" s="152">
        <v>920</v>
      </c>
      <c r="BI537" s="152">
        <v>1020</v>
      </c>
      <c r="BJ537" s="152">
        <v>999</v>
      </c>
      <c r="BK537" s="152">
        <v>971</v>
      </c>
      <c r="BL537" s="152">
        <v>956</v>
      </c>
      <c r="BM537" s="152">
        <v>929</v>
      </c>
      <c r="BN537" s="152">
        <v>891</v>
      </c>
      <c r="BO537" s="152">
        <v>976</v>
      </c>
      <c r="BP537" s="152">
        <v>1000</v>
      </c>
      <c r="BQ537" s="152">
        <v>990</v>
      </c>
      <c r="BR537" s="152">
        <v>958</v>
      </c>
      <c r="BS537" s="152">
        <v>932</v>
      </c>
      <c r="BT537" s="152">
        <v>894</v>
      </c>
      <c r="BU537" s="152">
        <v>853</v>
      </c>
      <c r="BV537" s="152">
        <v>757</v>
      </c>
      <c r="BW537" s="152">
        <v>815</v>
      </c>
      <c r="BX537" s="152">
        <v>813</v>
      </c>
      <c r="BY537" s="152">
        <v>803</v>
      </c>
      <c r="BZ537" s="152">
        <v>734</v>
      </c>
      <c r="CA537" s="152">
        <v>762</v>
      </c>
      <c r="CB537" s="152">
        <v>767</v>
      </c>
      <c r="CC537" s="152">
        <v>726</v>
      </c>
      <c r="CD537" s="152">
        <v>706</v>
      </c>
      <c r="CE537" s="152">
        <v>708</v>
      </c>
      <c r="CF537" s="152">
        <v>765</v>
      </c>
      <c r="CG537" s="152">
        <v>780</v>
      </c>
      <c r="CH537" s="152">
        <v>836</v>
      </c>
      <c r="CI537" s="152">
        <v>631</v>
      </c>
      <c r="CJ537" s="152">
        <v>585</v>
      </c>
      <c r="CK537" s="152">
        <v>573</v>
      </c>
      <c r="CL537" s="152">
        <v>585</v>
      </c>
      <c r="CM537" s="152">
        <v>476</v>
      </c>
      <c r="CN537" s="152">
        <v>420</v>
      </c>
      <c r="CO537" s="152">
        <v>392</v>
      </c>
      <c r="CP537" s="152">
        <v>365</v>
      </c>
      <c r="CQ537" s="152">
        <v>354</v>
      </c>
      <c r="CR537" s="152">
        <v>293</v>
      </c>
      <c r="CS537" s="152">
        <v>274</v>
      </c>
      <c r="CT537" s="152">
        <v>239</v>
      </c>
      <c r="CU537" s="152">
        <v>188</v>
      </c>
      <c r="CV537" s="152">
        <v>194</v>
      </c>
      <c r="CW537" s="152">
        <v>157</v>
      </c>
      <c r="CX537" s="152">
        <v>147</v>
      </c>
      <c r="CY537" s="152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7" customFormat="1" hidden="1" x14ac:dyDescent="0.3">
      <c r="A538" s="123"/>
      <c r="B538" s="133"/>
      <c r="C538" s="123"/>
      <c r="D538" s="125">
        <f>SUM(D516:D537)</f>
        <v>1240703</v>
      </c>
      <c r="E538" s="125">
        <f t="shared" ref="E538:L538" si="147">SUM(E516:E537)</f>
        <v>1299011</v>
      </c>
      <c r="F538" s="125">
        <f t="shared" si="147"/>
        <v>3169586</v>
      </c>
      <c r="G538" s="125">
        <f t="shared" si="147"/>
        <v>1563524</v>
      </c>
      <c r="H538" s="125">
        <f t="shared" si="147"/>
        <v>1606062</v>
      </c>
      <c r="I538" s="125">
        <f t="shared" si="147"/>
        <v>1240703</v>
      </c>
      <c r="J538" s="125">
        <f t="shared" si="147"/>
        <v>1299011</v>
      </c>
      <c r="K538" s="125">
        <f t="shared" si="147"/>
        <v>322821</v>
      </c>
      <c r="L538" s="125">
        <f t="shared" si="147"/>
        <v>307051</v>
      </c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  <c r="EI538" s="126"/>
      <c r="EJ538" s="126"/>
      <c r="EK538" s="126"/>
      <c r="EL538" s="126"/>
      <c r="EM538" s="126"/>
      <c r="EN538" s="126"/>
      <c r="EO538" s="126"/>
      <c r="EP538" s="126"/>
      <c r="EQ538" s="126"/>
      <c r="ER538" s="126"/>
      <c r="ES538" s="126"/>
      <c r="ET538" s="126"/>
      <c r="EU538" s="126"/>
      <c r="EV538" s="126"/>
      <c r="EW538" s="126"/>
      <c r="EX538" s="126"/>
      <c r="EY538" s="126"/>
      <c r="EZ538" s="126"/>
      <c r="FA538" s="126"/>
      <c r="FB538" s="126"/>
      <c r="FC538" s="126"/>
      <c r="FD538" s="126"/>
      <c r="FE538" s="126"/>
      <c r="FF538" s="126"/>
      <c r="FG538" s="126"/>
      <c r="FH538" s="126"/>
      <c r="FI538" s="126"/>
      <c r="FJ538" s="126"/>
      <c r="FK538" s="126"/>
      <c r="FL538" s="126"/>
      <c r="FM538" s="126"/>
      <c r="FN538" s="126"/>
      <c r="FO538" s="126"/>
      <c r="FP538" s="126"/>
      <c r="FQ538" s="126"/>
      <c r="FR538" s="126"/>
      <c r="FS538" s="126"/>
      <c r="FT538" s="126"/>
      <c r="FU538" s="126"/>
      <c r="FV538" s="126"/>
      <c r="FW538" s="126"/>
      <c r="FX538" s="126"/>
      <c r="FY538" s="126"/>
      <c r="FZ538" s="126"/>
      <c r="GA538" s="126"/>
      <c r="GB538" s="126"/>
      <c r="GC538" s="126"/>
      <c r="GD538" s="126"/>
      <c r="GE538" s="126"/>
      <c r="GF538" s="126"/>
      <c r="GG538" s="126"/>
      <c r="GH538" s="126"/>
      <c r="GI538" s="126"/>
      <c r="GJ538" s="126"/>
      <c r="GK538" s="126"/>
      <c r="GL538" s="125"/>
    </row>
    <row r="539" spans="1:194" s="1" customFormat="1" hidden="1" x14ac:dyDescent="0.3">
      <c r="A539" s="31" t="s">
        <v>178</v>
      </c>
      <c r="B539" s="1" t="s">
        <v>707</v>
      </c>
      <c r="C539" s="30" t="str">
        <f t="shared" si="136"/>
        <v>LA NI - Antrim and Newtownabbey</v>
      </c>
      <c r="D539" s="51">
        <f t="shared" si="138"/>
        <v>53099</v>
      </c>
      <c r="E539" s="51">
        <f t="shared" si="139"/>
        <v>57362</v>
      </c>
      <c r="F539" s="52">
        <f t="shared" ref="F539:F549" si="148">G539+H539</f>
        <v>143756</v>
      </c>
      <c r="G539" s="52">
        <f t="shared" ref="G539:G549" si="149">SUM(M539:CY539)</f>
        <v>70125</v>
      </c>
      <c r="H539" s="53">
        <f t="shared" ref="H539:H549" si="150">SUM(CZ539:GL539)</f>
        <v>73631</v>
      </c>
      <c r="I539" s="53">
        <f t="shared" ref="I539:I549" si="151">SUM(AE539:CY539)</f>
        <v>53099</v>
      </c>
      <c r="J539" s="53">
        <f t="shared" ref="J539:J549" si="152">SUM(DR539:GL539)</f>
        <v>57362</v>
      </c>
      <c r="K539" s="50">
        <f t="shared" ref="K539:K549" si="153">SUM(M539:AD539)</f>
        <v>17026</v>
      </c>
      <c r="L539" s="51">
        <f t="shared" ref="L539:L549" si="154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hidden="1" x14ac:dyDescent="0.3">
      <c r="A540" s="31" t="s">
        <v>178</v>
      </c>
      <c r="B540" s="1" t="s">
        <v>708</v>
      </c>
      <c r="C540" s="30" t="str">
        <f t="shared" si="136"/>
        <v>LA NI - Ards and North Down</v>
      </c>
      <c r="D540" s="51">
        <f t="shared" si="138"/>
        <v>61375</v>
      </c>
      <c r="E540" s="51">
        <f t="shared" si="139"/>
        <v>66978</v>
      </c>
      <c r="F540" s="52">
        <f t="shared" si="148"/>
        <v>162056</v>
      </c>
      <c r="G540" s="52">
        <f t="shared" si="149"/>
        <v>78706</v>
      </c>
      <c r="H540" s="53">
        <f t="shared" si="150"/>
        <v>83350</v>
      </c>
      <c r="I540" s="53">
        <f t="shared" si="151"/>
        <v>61375</v>
      </c>
      <c r="J540" s="53">
        <f t="shared" si="152"/>
        <v>66978</v>
      </c>
      <c r="K540" s="50">
        <f t="shared" si="153"/>
        <v>17331</v>
      </c>
      <c r="L540" s="51">
        <f t="shared" si="154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hidden="1" x14ac:dyDescent="0.3">
      <c r="A541" s="31" t="s">
        <v>178</v>
      </c>
      <c r="B541" s="1" t="s">
        <v>709</v>
      </c>
      <c r="C541" s="30" t="str">
        <f t="shared" si="136"/>
        <v>LA NI - Armagh City, Banbridge and Craigavon</v>
      </c>
      <c r="D541" s="51">
        <f t="shared" si="138"/>
        <v>80389</v>
      </c>
      <c r="E541" s="51">
        <f t="shared" si="139"/>
        <v>82720</v>
      </c>
      <c r="F541" s="52">
        <f t="shared" si="148"/>
        <v>217232</v>
      </c>
      <c r="G541" s="52">
        <f t="shared" si="149"/>
        <v>108068</v>
      </c>
      <c r="H541" s="53">
        <f t="shared" si="150"/>
        <v>109164</v>
      </c>
      <c r="I541" s="53">
        <f t="shared" si="151"/>
        <v>80389</v>
      </c>
      <c r="J541" s="53">
        <f t="shared" si="152"/>
        <v>82720</v>
      </c>
      <c r="K541" s="50">
        <f t="shared" si="153"/>
        <v>27679</v>
      </c>
      <c r="L541" s="51">
        <f t="shared" si="154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hidden="1" x14ac:dyDescent="0.3">
      <c r="A542" s="31" t="s">
        <v>178</v>
      </c>
      <c r="B542" s="1" t="s">
        <v>710</v>
      </c>
      <c r="C542" s="30" t="str">
        <f t="shared" si="136"/>
        <v>LA NI - Belfast</v>
      </c>
      <c r="D542" s="51">
        <f t="shared" si="138"/>
        <v>127758</v>
      </c>
      <c r="E542" s="51">
        <f t="shared" si="139"/>
        <v>139032</v>
      </c>
      <c r="F542" s="52">
        <f t="shared" si="148"/>
        <v>342560</v>
      </c>
      <c r="G542" s="52">
        <f t="shared" si="149"/>
        <v>166694</v>
      </c>
      <c r="H542" s="53">
        <f t="shared" si="150"/>
        <v>175866</v>
      </c>
      <c r="I542" s="53">
        <f t="shared" si="151"/>
        <v>127758</v>
      </c>
      <c r="J542" s="53">
        <f t="shared" si="152"/>
        <v>139032</v>
      </c>
      <c r="K542" s="50">
        <f t="shared" si="153"/>
        <v>38936</v>
      </c>
      <c r="L542" s="51">
        <f t="shared" si="154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hidden="1" x14ac:dyDescent="0.3">
      <c r="A543" s="31" t="s">
        <v>178</v>
      </c>
      <c r="B543" s="1" t="s">
        <v>711</v>
      </c>
      <c r="C543" s="30" t="str">
        <f t="shared" si="136"/>
        <v>LA NI - Causeway Coast and Glens</v>
      </c>
      <c r="D543" s="51">
        <f t="shared" si="138"/>
        <v>55366</v>
      </c>
      <c r="E543" s="51">
        <f t="shared" si="139"/>
        <v>57538</v>
      </c>
      <c r="F543" s="52">
        <f t="shared" si="148"/>
        <v>144943</v>
      </c>
      <c r="G543" s="52">
        <f t="shared" si="149"/>
        <v>71839</v>
      </c>
      <c r="H543" s="53">
        <f t="shared" si="150"/>
        <v>73104</v>
      </c>
      <c r="I543" s="53">
        <f t="shared" si="151"/>
        <v>55366</v>
      </c>
      <c r="J543" s="53">
        <f t="shared" si="152"/>
        <v>57538</v>
      </c>
      <c r="K543" s="50">
        <f t="shared" si="153"/>
        <v>16473</v>
      </c>
      <c r="L543" s="51">
        <f t="shared" si="154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hidden="1" x14ac:dyDescent="0.3">
      <c r="A544" s="31" t="s">
        <v>178</v>
      </c>
      <c r="B544" s="1" t="s">
        <v>712</v>
      </c>
      <c r="C544" s="30" t="str">
        <f t="shared" si="136"/>
        <v>LA NI - Derry City and Strabane</v>
      </c>
      <c r="D544" s="51">
        <f t="shared" si="138"/>
        <v>55701</v>
      </c>
      <c r="E544" s="51">
        <f t="shared" si="139"/>
        <v>58858</v>
      </c>
      <c r="F544" s="52">
        <f t="shared" si="148"/>
        <v>151109</v>
      </c>
      <c r="G544" s="52">
        <f t="shared" si="149"/>
        <v>74358</v>
      </c>
      <c r="H544" s="53">
        <f t="shared" si="150"/>
        <v>76751</v>
      </c>
      <c r="I544" s="53">
        <f t="shared" si="151"/>
        <v>55701</v>
      </c>
      <c r="J544" s="53">
        <f t="shared" si="152"/>
        <v>58858</v>
      </c>
      <c r="K544" s="50">
        <f t="shared" si="153"/>
        <v>18657</v>
      </c>
      <c r="L544" s="51">
        <f t="shared" si="154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hidden="1" x14ac:dyDescent="0.3">
      <c r="A545" s="31" t="s">
        <v>178</v>
      </c>
      <c r="B545" s="1" t="s">
        <v>713</v>
      </c>
      <c r="C545" s="30" t="str">
        <f t="shared" si="136"/>
        <v>LA NI - Fermanagh and Omagh</v>
      </c>
      <c r="D545" s="51">
        <f t="shared" si="138"/>
        <v>44243</v>
      </c>
      <c r="E545" s="51">
        <f t="shared" si="139"/>
        <v>44671</v>
      </c>
      <c r="F545" s="52">
        <f t="shared" si="148"/>
        <v>117337</v>
      </c>
      <c r="G545" s="52">
        <f t="shared" si="149"/>
        <v>58849</v>
      </c>
      <c r="H545" s="53">
        <f t="shared" si="150"/>
        <v>58488</v>
      </c>
      <c r="I545" s="53">
        <f t="shared" si="151"/>
        <v>44243</v>
      </c>
      <c r="J545" s="53">
        <f t="shared" si="152"/>
        <v>44671</v>
      </c>
      <c r="K545" s="50">
        <f t="shared" si="153"/>
        <v>14606</v>
      </c>
      <c r="L545" s="51">
        <f t="shared" si="154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hidden="1" x14ac:dyDescent="0.3">
      <c r="A546" s="31" t="s">
        <v>178</v>
      </c>
      <c r="B546" s="1" t="s">
        <v>714</v>
      </c>
      <c r="C546" s="30" t="str">
        <f t="shared" si="136"/>
        <v>LA NI - Lisburn and Castlereagh</v>
      </c>
      <c r="D546" s="51">
        <f t="shared" si="138"/>
        <v>54953</v>
      </c>
      <c r="E546" s="51">
        <f t="shared" si="139"/>
        <v>58649</v>
      </c>
      <c r="F546" s="52">
        <f t="shared" si="148"/>
        <v>146452</v>
      </c>
      <c r="G546" s="52">
        <f t="shared" si="149"/>
        <v>71937</v>
      </c>
      <c r="H546" s="53">
        <f t="shared" si="150"/>
        <v>74515</v>
      </c>
      <c r="I546" s="53">
        <f t="shared" si="151"/>
        <v>54953</v>
      </c>
      <c r="J546" s="53">
        <f t="shared" si="152"/>
        <v>58649</v>
      </c>
      <c r="K546" s="50">
        <f t="shared" si="153"/>
        <v>16984</v>
      </c>
      <c r="L546" s="51">
        <f t="shared" si="154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hidden="1" x14ac:dyDescent="0.3">
      <c r="A547" s="31" t="s">
        <v>178</v>
      </c>
      <c r="B547" s="1" t="s">
        <v>715</v>
      </c>
      <c r="C547" s="30" t="str">
        <f t="shared" si="136"/>
        <v>LA NI - Mid and East Antrim</v>
      </c>
      <c r="D547" s="51">
        <f t="shared" si="138"/>
        <v>53069</v>
      </c>
      <c r="E547" s="51">
        <f t="shared" si="139"/>
        <v>56284</v>
      </c>
      <c r="F547" s="52">
        <f t="shared" si="148"/>
        <v>139443</v>
      </c>
      <c r="G547" s="52">
        <f t="shared" si="149"/>
        <v>68463</v>
      </c>
      <c r="H547" s="53">
        <f t="shared" si="150"/>
        <v>70980</v>
      </c>
      <c r="I547" s="53">
        <f t="shared" si="151"/>
        <v>53069</v>
      </c>
      <c r="J547" s="53">
        <f t="shared" si="152"/>
        <v>56284</v>
      </c>
      <c r="K547" s="50">
        <f t="shared" si="153"/>
        <v>15394</v>
      </c>
      <c r="L547" s="51">
        <f t="shared" si="154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hidden="1" x14ac:dyDescent="0.3">
      <c r="A548" s="31" t="s">
        <v>178</v>
      </c>
      <c r="B548" s="1" t="s">
        <v>716</v>
      </c>
      <c r="C548" s="30" t="str">
        <f t="shared" si="136"/>
        <v>LA NI - Mid Ulster</v>
      </c>
      <c r="D548" s="51">
        <f t="shared" si="138"/>
        <v>55100</v>
      </c>
      <c r="E548" s="51">
        <f t="shared" si="139"/>
        <v>55267</v>
      </c>
      <c r="F548" s="52">
        <f t="shared" si="148"/>
        <v>148953</v>
      </c>
      <c r="G548" s="52">
        <f t="shared" si="149"/>
        <v>74851</v>
      </c>
      <c r="H548" s="53">
        <f t="shared" si="150"/>
        <v>74102</v>
      </c>
      <c r="I548" s="53">
        <f t="shared" si="151"/>
        <v>55100</v>
      </c>
      <c r="J548" s="53">
        <f t="shared" si="152"/>
        <v>55267</v>
      </c>
      <c r="K548" s="50">
        <f t="shared" si="153"/>
        <v>19751</v>
      </c>
      <c r="L548" s="51">
        <f t="shared" si="154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hidden="1" x14ac:dyDescent="0.3">
      <c r="A549" s="31" t="s">
        <v>178</v>
      </c>
      <c r="B549" s="1" t="s">
        <v>717</v>
      </c>
      <c r="C549" s="30" t="str">
        <f t="shared" si="136"/>
        <v>LA NI - Newry, Mourne and Down</v>
      </c>
      <c r="D549" s="51">
        <f t="shared" si="138"/>
        <v>66780</v>
      </c>
      <c r="E549" s="51">
        <f t="shared" si="139"/>
        <v>69210</v>
      </c>
      <c r="F549" s="52">
        <f t="shared" si="148"/>
        <v>181669</v>
      </c>
      <c r="G549" s="52">
        <f t="shared" si="149"/>
        <v>90265</v>
      </c>
      <c r="H549" s="53">
        <f t="shared" si="150"/>
        <v>91404</v>
      </c>
      <c r="I549" s="53">
        <f t="shared" si="151"/>
        <v>66780</v>
      </c>
      <c r="J549" s="53">
        <f t="shared" si="152"/>
        <v>69210</v>
      </c>
      <c r="K549" s="50">
        <f t="shared" si="153"/>
        <v>23485</v>
      </c>
      <c r="L549" s="51">
        <f t="shared" si="154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7" customFormat="1" hidden="1" x14ac:dyDescent="0.3">
      <c r="A550" s="123"/>
      <c r="B550" s="134"/>
      <c r="C550" s="123"/>
      <c r="D550" s="126">
        <f>SUM(D539:D549)</f>
        <v>707833</v>
      </c>
      <c r="E550" s="126">
        <f>SUM(E539:E549)</f>
        <v>746569</v>
      </c>
      <c r="F550" s="126">
        <f>SUM(F539:F549)</f>
        <v>1895510</v>
      </c>
      <c r="G550" s="126">
        <f>SUM(G539:G549)</f>
        <v>934155</v>
      </c>
      <c r="H550" s="126">
        <f>SUM(H539:H549)</f>
        <v>961355</v>
      </c>
      <c r="I550" s="125"/>
      <c r="J550" s="125"/>
      <c r="K550" s="126"/>
      <c r="L550" s="125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5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  <c r="EI550" s="126"/>
      <c r="EJ550" s="126"/>
      <c r="EK550" s="126"/>
      <c r="EL550" s="126"/>
      <c r="EM550" s="126"/>
      <c r="EN550" s="126"/>
      <c r="EO550" s="126"/>
      <c r="EP550" s="126"/>
      <c r="EQ550" s="126"/>
      <c r="ER550" s="126"/>
      <c r="ES550" s="126"/>
      <c r="ET550" s="126"/>
      <c r="EU550" s="126"/>
      <c r="EV550" s="126"/>
      <c r="EW550" s="126"/>
      <c r="EX550" s="126"/>
      <c r="EY550" s="126"/>
      <c r="EZ550" s="126"/>
      <c r="FA550" s="126"/>
      <c r="FB550" s="126"/>
      <c r="FC550" s="126"/>
      <c r="FD550" s="126"/>
      <c r="FE550" s="126"/>
      <c r="FF550" s="126"/>
      <c r="FG550" s="126"/>
      <c r="FH550" s="126"/>
      <c r="FI550" s="126"/>
      <c r="FJ550" s="126"/>
      <c r="FK550" s="126"/>
      <c r="FL550" s="126"/>
      <c r="FM550" s="126"/>
      <c r="FN550" s="126"/>
      <c r="FO550" s="126"/>
      <c r="FP550" s="126"/>
      <c r="FQ550" s="126"/>
      <c r="FR550" s="126"/>
      <c r="FS550" s="126"/>
      <c r="FT550" s="126"/>
      <c r="FU550" s="126"/>
      <c r="FV550" s="126"/>
      <c r="FW550" s="126"/>
      <c r="FX550" s="126"/>
      <c r="FY550" s="126"/>
      <c r="FZ550" s="126"/>
      <c r="GA550" s="126"/>
      <c r="GB550" s="126"/>
      <c r="GC550" s="126"/>
      <c r="GD550" s="126"/>
      <c r="GE550" s="126"/>
      <c r="GF550" s="126"/>
      <c r="GG550" s="126"/>
      <c r="GH550" s="126"/>
      <c r="GI550" s="126"/>
      <c r="GJ550" s="126"/>
      <c r="GK550" s="126"/>
      <c r="GL550" s="125"/>
    </row>
    <row r="551" spans="1:194" x14ac:dyDescent="0.3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 x14ac:dyDescent="0.3">
      <c r="C552" s="21" t="s">
        <v>718</v>
      </c>
      <c r="D552" s="155" t="s">
        <v>719</v>
      </c>
      <c r="E552" s="155" t="s">
        <v>720</v>
      </c>
      <c r="F552" s="155" t="s">
        <v>721</v>
      </c>
      <c r="G552" s="155" t="s">
        <v>722</v>
      </c>
      <c r="H552" s="155" t="s">
        <v>723</v>
      </c>
      <c r="I552" s="155" t="s">
        <v>724</v>
      </c>
      <c r="J552" s="461" t="s">
        <v>725</v>
      </c>
      <c r="K552" s="464" t="s">
        <v>726</v>
      </c>
      <c r="L552" s="303" t="s">
        <v>727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 x14ac:dyDescent="0.3">
      <c r="C553" s="21" t="s">
        <v>728</v>
      </c>
      <c r="D553" s="527" t="s">
        <v>729</v>
      </c>
      <c r="E553" s="528"/>
      <c r="F553" s="528"/>
      <c r="G553" s="528"/>
      <c r="H553" s="528"/>
      <c r="I553" s="529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 x14ac:dyDescent="0.3">
      <c r="B554" s="11">
        <v>0</v>
      </c>
      <c r="C554" s="154" t="s">
        <v>730</v>
      </c>
      <c r="D554" s="158"/>
      <c r="E554" s="158"/>
      <c r="F554" s="158"/>
      <c r="G554" s="158"/>
      <c r="H554" s="158"/>
      <c r="I554" s="158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 x14ac:dyDescent="0.3">
      <c r="B555" s="11">
        <v>1</v>
      </c>
      <c r="C555" s="154" t="s">
        <v>731</v>
      </c>
      <c r="D555" s="158">
        <v>1.0084713674792447</v>
      </c>
      <c r="E555" s="158">
        <v>1.012558766876926</v>
      </c>
      <c r="F555" s="158">
        <v>1.0164706229364109</v>
      </c>
      <c r="G555" s="158">
        <v>1.0201553531133736</v>
      </c>
      <c r="H555" s="158">
        <v>1.0235742483952912</v>
      </c>
      <c r="I555" s="158">
        <v>1.0267172469145875</v>
      </c>
      <c r="J555" s="462">
        <f>(I555-100%)/5</f>
        <v>5.3434493829175086E-3</v>
      </c>
      <c r="K555" s="465">
        <f t="shared" ref="K555:K568" si="155">(I555/100%)^(1/5)-1</f>
        <v>5.2872431120358776E-3</v>
      </c>
      <c r="L555" s="460">
        <v>5.2872431120358776E-3</v>
      </c>
      <c r="M555" s="456"/>
      <c r="N555" s="456"/>
      <c r="O555" s="457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 x14ac:dyDescent="0.3">
      <c r="B556" s="11">
        <v>2</v>
      </c>
      <c r="C556" s="154" t="s">
        <v>732</v>
      </c>
      <c r="D556" s="158">
        <v>0.97911366120419119</v>
      </c>
      <c r="E556" s="158">
        <v>0.96505936183655627</v>
      </c>
      <c r="F556" s="158">
        <v>0.94901616112315001</v>
      </c>
      <c r="G556" s="158">
        <v>0.93508333165134838</v>
      </c>
      <c r="H556" s="158">
        <v>0.9222712546323395</v>
      </c>
      <c r="I556" s="158">
        <v>0.90935825851558405</v>
      </c>
      <c r="J556" s="462">
        <f t="shared" ref="J556:J568" si="156">(I556-100%)/5</f>
        <v>-1.8128348296883191E-2</v>
      </c>
      <c r="K556" s="465">
        <f t="shared" si="155"/>
        <v>-1.8823804738367533E-2</v>
      </c>
      <c r="L556" s="460">
        <v>-1.8823804738367533E-2</v>
      </c>
      <c r="M556" s="456"/>
      <c r="N556" s="456"/>
      <c r="O556" s="457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 x14ac:dyDescent="0.3">
      <c r="B557" s="11">
        <v>3</v>
      </c>
      <c r="C557" s="154" t="s">
        <v>733</v>
      </c>
      <c r="D557" s="158">
        <v>1.0501308817348203</v>
      </c>
      <c r="E557" s="158">
        <v>1.0744077400525671</v>
      </c>
      <c r="F557" s="158">
        <v>1.0955667624449938</v>
      </c>
      <c r="G557" s="158">
        <v>1.1079906380704687</v>
      </c>
      <c r="H557" s="158">
        <v>1.1107920201570887</v>
      </c>
      <c r="I557" s="158">
        <v>1.1136931872847826</v>
      </c>
      <c r="J557" s="462">
        <f t="shared" si="156"/>
        <v>2.2738637456956524E-2</v>
      </c>
      <c r="K557" s="465">
        <f t="shared" si="155"/>
        <v>2.1769918371808084E-2</v>
      </c>
      <c r="L557" s="460">
        <v>2.1769918371808084E-2</v>
      </c>
      <c r="M557" s="456"/>
      <c r="N557" s="456"/>
      <c r="O557" s="457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 x14ac:dyDescent="0.3">
      <c r="B558" s="11">
        <v>4</v>
      </c>
      <c r="C558" s="154" t="s">
        <v>734</v>
      </c>
      <c r="D558" s="158">
        <v>1.0021244015688702</v>
      </c>
      <c r="E558" s="158">
        <v>1.0004900238876309</v>
      </c>
      <c r="F558" s="158">
        <v>0.99650095160224417</v>
      </c>
      <c r="G558" s="158">
        <v>0.99110812543288473</v>
      </c>
      <c r="H558" s="158">
        <v>0.9833550643960518</v>
      </c>
      <c r="I558" s="158">
        <v>0.97556611568334439</v>
      </c>
      <c r="J558" s="462">
        <f t="shared" si="156"/>
        <v>-4.8867768633311217E-3</v>
      </c>
      <c r="K558" s="465">
        <f t="shared" si="155"/>
        <v>-4.9352504369472028E-3</v>
      </c>
      <c r="L558" s="460">
        <v>-4.9352504369472028E-3</v>
      </c>
      <c r="M558" s="456"/>
      <c r="N558" s="456"/>
      <c r="O558" s="457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 x14ac:dyDescent="0.3">
      <c r="B559" s="11">
        <v>5</v>
      </c>
      <c r="C559" s="154" t="s">
        <v>735</v>
      </c>
      <c r="D559" s="158">
        <v>0.99814913154892626</v>
      </c>
      <c r="E559" s="158">
        <v>0.99606252583011812</v>
      </c>
      <c r="F559" s="158">
        <v>0.99474491881213067</v>
      </c>
      <c r="G559" s="158">
        <v>0.99345811966553155</v>
      </c>
      <c r="H559" s="158">
        <v>0.99277041951420775</v>
      </c>
      <c r="I559" s="158">
        <v>0.99248367810384175</v>
      </c>
      <c r="J559" s="462">
        <f t="shared" si="156"/>
        <v>-1.5032643792316502E-3</v>
      </c>
      <c r="K559" s="465">
        <f t="shared" si="155"/>
        <v>-1.5078044771719146E-3</v>
      </c>
      <c r="L559" s="460">
        <v>-1.5078044771719146E-3</v>
      </c>
      <c r="M559" s="456"/>
      <c r="N559" s="456"/>
      <c r="O559" s="457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 x14ac:dyDescent="0.3">
      <c r="B560" s="11">
        <v>6</v>
      </c>
      <c r="C560" s="454" t="s">
        <v>736</v>
      </c>
      <c r="D560" s="455">
        <v>1.0101978885143685</v>
      </c>
      <c r="E560" s="455">
        <v>1.0158417431734368</v>
      </c>
      <c r="F560" s="455">
        <v>1.0219028338714957</v>
      </c>
      <c r="G560" s="455">
        <v>1.0280568686265446</v>
      </c>
      <c r="H560" s="455">
        <v>1.0345147935582482</v>
      </c>
      <c r="I560" s="455">
        <v>1.0406315337231495</v>
      </c>
      <c r="J560" s="470">
        <f t="shared" si="156"/>
        <v>8.1263067446299079E-3</v>
      </c>
      <c r="K560" s="471">
        <f t="shared" si="155"/>
        <v>7.9973639975556843E-3</v>
      </c>
      <c r="L560" s="460">
        <v>7.9973639975556808E-3</v>
      </c>
      <c r="M560" s="456"/>
      <c r="N560" s="456"/>
      <c r="O560" s="457"/>
      <c r="P560" s="13"/>
      <c r="Q560" s="458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 x14ac:dyDescent="0.3">
      <c r="B561" s="11">
        <v>7</v>
      </c>
      <c r="C561" s="154" t="s">
        <v>737</v>
      </c>
      <c r="D561" s="158">
        <v>1.0179895480811041</v>
      </c>
      <c r="E561" s="158">
        <v>1.0270245103407745</v>
      </c>
      <c r="F561" s="158">
        <v>1.035680022619258</v>
      </c>
      <c r="G561" s="158">
        <v>1.044587575347828</v>
      </c>
      <c r="H561" s="158">
        <v>1.0533108586534927</v>
      </c>
      <c r="I561" s="158">
        <v>1.0618565818679431</v>
      </c>
      <c r="J561" s="462">
        <f t="shared" si="156"/>
        <v>1.2371316373588615E-2</v>
      </c>
      <c r="K561" s="465">
        <f t="shared" si="155"/>
        <v>1.2076108105830263E-2</v>
      </c>
      <c r="L561" s="460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 x14ac:dyDescent="0.3">
      <c r="B562" s="11">
        <v>8</v>
      </c>
      <c r="C562" s="154" t="s">
        <v>738</v>
      </c>
      <c r="D562" s="158">
        <v>1.025459585029741</v>
      </c>
      <c r="E562" s="158">
        <v>1.0362883746720766</v>
      </c>
      <c r="F562" s="158">
        <v>1.0456150301831861</v>
      </c>
      <c r="G562" s="158">
        <v>1.0541139681739078</v>
      </c>
      <c r="H562" s="158">
        <v>1.0617518973784201</v>
      </c>
      <c r="I562" s="158">
        <v>1.0684919468248992</v>
      </c>
      <c r="J562" s="462">
        <f t="shared" si="156"/>
        <v>1.3698389364979847E-2</v>
      </c>
      <c r="K562" s="465">
        <f t="shared" si="155"/>
        <v>1.3337817363712645E-2</v>
      </c>
      <c r="L562" s="460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 x14ac:dyDescent="0.3">
      <c r="B563" s="11">
        <v>9</v>
      </c>
      <c r="C563" s="154" t="s">
        <v>739</v>
      </c>
      <c r="D563" s="158">
        <v>1.0176309601745992</v>
      </c>
      <c r="E563" s="158">
        <v>1.026721384011922</v>
      </c>
      <c r="F563" s="158">
        <v>1.0353097334700412</v>
      </c>
      <c r="G563" s="158">
        <v>1.0443529299521672</v>
      </c>
      <c r="H563" s="158">
        <v>1.0531269671200225</v>
      </c>
      <c r="I563" s="158">
        <v>1.060999071634672</v>
      </c>
      <c r="J563" s="462">
        <f t="shared" si="156"/>
        <v>1.2199814326934399E-2</v>
      </c>
      <c r="K563" s="465">
        <f t="shared" si="155"/>
        <v>1.1912593350478673E-2</v>
      </c>
      <c r="L563" s="460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 x14ac:dyDescent="0.3">
      <c r="B564" s="11">
        <v>10</v>
      </c>
      <c r="C564" s="154" t="s">
        <v>740</v>
      </c>
      <c r="D564" s="158">
        <v>1.0262012632924804</v>
      </c>
      <c r="E564" s="158">
        <v>1.0377419172898725</v>
      </c>
      <c r="F564" s="158">
        <v>1.0474318943272938</v>
      </c>
      <c r="G564" s="158">
        <v>1.0562455260408008</v>
      </c>
      <c r="H564" s="158">
        <v>1.0640586503393024</v>
      </c>
      <c r="I564" s="158">
        <v>1.0709776495395087</v>
      </c>
      <c r="J564" s="462">
        <f t="shared" si="156"/>
        <v>1.4195529907901738E-2</v>
      </c>
      <c r="K564" s="465">
        <f t="shared" si="155"/>
        <v>1.3808858053341311E-2</v>
      </c>
      <c r="L564" s="460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 x14ac:dyDescent="0.3">
      <c r="B565" s="11">
        <v>11</v>
      </c>
      <c r="C565" s="154" t="s">
        <v>741</v>
      </c>
      <c r="D565" s="158">
        <v>1.0178171842817774</v>
      </c>
      <c r="E565" s="158">
        <v>1.0268788054668254</v>
      </c>
      <c r="F565" s="158">
        <v>1.0355020343395345</v>
      </c>
      <c r="G565" s="158">
        <v>1.0444747874619096</v>
      </c>
      <c r="H565" s="158">
        <v>1.0532224668176333</v>
      </c>
      <c r="I565" s="158">
        <v>1.061444399195056</v>
      </c>
      <c r="J565" s="462">
        <f t="shared" si="156"/>
        <v>1.2288879839011191E-2</v>
      </c>
      <c r="K565" s="465">
        <f t="shared" si="155"/>
        <v>1.1997524042871577E-2</v>
      </c>
      <c r="L565" s="460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 x14ac:dyDescent="0.3">
      <c r="B566" s="11">
        <v>12</v>
      </c>
      <c r="C566" s="154" t="s">
        <v>742</v>
      </c>
      <c r="D566" s="158">
        <v>1.0258121374506908</v>
      </c>
      <c r="E566" s="158">
        <v>1.0369793076474678</v>
      </c>
      <c r="F566" s="158">
        <v>1.0464786659194905</v>
      </c>
      <c r="G566" s="158">
        <v>1.0551271917293508</v>
      </c>
      <c r="H566" s="158">
        <v>1.0628483988963264</v>
      </c>
      <c r="I566" s="158">
        <v>1.0696735110607984</v>
      </c>
      <c r="J566" s="462">
        <f t="shared" si="156"/>
        <v>1.3934702212159689E-2</v>
      </c>
      <c r="K566" s="465">
        <f t="shared" si="155"/>
        <v>1.3561832989988032E-2</v>
      </c>
      <c r="L566" s="460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 x14ac:dyDescent="0.3">
      <c r="B567" s="11">
        <v>13</v>
      </c>
      <c r="C567" s="154" t="s">
        <v>743</v>
      </c>
      <c r="D567" s="158">
        <v>1.0365941840145607</v>
      </c>
      <c r="E567" s="158">
        <v>1.0572178180655467</v>
      </c>
      <c r="F567" s="158">
        <v>1.0785254514512732</v>
      </c>
      <c r="G567" s="158">
        <v>1.0997637625585324</v>
      </c>
      <c r="H567" s="158">
        <v>1.1201767945027068</v>
      </c>
      <c r="I567" s="158">
        <v>1.1400106523526532</v>
      </c>
      <c r="J567" s="462">
        <f t="shared" si="156"/>
        <v>2.8002130470530639E-2</v>
      </c>
      <c r="K567" s="465">
        <f t="shared" si="155"/>
        <v>2.6553958189091009E-2</v>
      </c>
      <c r="L567" s="460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 x14ac:dyDescent="0.3">
      <c r="B568" s="11">
        <v>14</v>
      </c>
      <c r="C568" s="154" t="s">
        <v>744</v>
      </c>
      <c r="D568" s="158">
        <v>1.0078587000810717</v>
      </c>
      <c r="E568" s="158">
        <v>1.0115906567364388</v>
      </c>
      <c r="F568" s="158">
        <v>1.0151771324716494</v>
      </c>
      <c r="G568" s="158">
        <v>1.0185646395951737</v>
      </c>
      <c r="H568" s="158">
        <v>1.0217137974440724</v>
      </c>
      <c r="I568" s="158">
        <v>1.0246123542565422</v>
      </c>
      <c r="J568" s="462">
        <f t="shared" si="156"/>
        <v>4.922470851308436E-3</v>
      </c>
      <c r="K568" s="465">
        <f t="shared" si="155"/>
        <v>4.8747129592989769E-3</v>
      </c>
      <c r="L568" s="460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 x14ac:dyDescent="0.3">
      <c r="B569" s="11">
        <v>15</v>
      </c>
      <c r="C569" s="154"/>
      <c r="D569" s="158"/>
      <c r="E569" s="158"/>
      <c r="F569" s="158"/>
      <c r="G569" s="158"/>
      <c r="H569" s="158"/>
      <c r="I569" s="158"/>
      <c r="J569" s="463" t="s">
        <v>745</v>
      </c>
      <c r="K569" s="6"/>
      <c r="L569" s="302" t="s">
        <v>746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 x14ac:dyDescent="0.3">
      <c r="E570" s="15"/>
      <c r="L570" s="302" t="s">
        <v>747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 x14ac:dyDescent="0.3">
      <c r="E571" s="15"/>
      <c r="L571" s="302" t="s">
        <v>748</v>
      </c>
      <c r="M571" s="13"/>
      <c r="N571" s="13"/>
      <c r="O571" s="13"/>
      <c r="P571" s="13"/>
      <c r="Q571" s="13"/>
      <c r="R571" s="459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 x14ac:dyDescent="0.3">
      <c r="C572" s="472" t="s">
        <v>749</v>
      </c>
      <c r="E572" s="15"/>
      <c r="L572" s="302" t="s">
        <v>750</v>
      </c>
      <c r="M572" s="13"/>
      <c r="N572" s="13"/>
      <c r="O572" s="13"/>
      <c r="P572" s="13"/>
      <c r="Q572" s="13"/>
      <c r="R572" s="459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 x14ac:dyDescent="0.3">
      <c r="E573" s="15"/>
      <c r="L573" s="302" t="s">
        <v>751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 x14ac:dyDescent="0.3">
      <c r="E574" s="15"/>
      <c r="L574" s="302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 x14ac:dyDescent="0.3">
      <c r="C575" s="11"/>
      <c r="L575" s="302" t="s">
        <v>752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 x14ac:dyDescent="0.3">
      <c r="C576" s="11"/>
      <c r="L576" s="302" t="s">
        <v>753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 x14ac:dyDescent="0.3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 x14ac:dyDescent="0.3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 x14ac:dyDescent="0.3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 x14ac:dyDescent="0.3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 x14ac:dyDescent="0.3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 x14ac:dyDescent="0.3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 x14ac:dyDescent="0.3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 x14ac:dyDescent="0.3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 x14ac:dyDescent="0.3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 x14ac:dyDescent="0.3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 x14ac:dyDescent="0.3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 x14ac:dyDescent="0.3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 x14ac:dyDescent="0.3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 x14ac:dyDescent="0.3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 x14ac:dyDescent="0.3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 x14ac:dyDescent="0.3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 x14ac:dyDescent="0.3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 x14ac:dyDescent="0.3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 x14ac:dyDescent="0.3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 x14ac:dyDescent="0.3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 x14ac:dyDescent="0.3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 x14ac:dyDescent="0.3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 x14ac:dyDescent="0.3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 x14ac:dyDescent="0.3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 x14ac:dyDescent="0.3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 x14ac:dyDescent="0.3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 x14ac:dyDescent="0.3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 x14ac:dyDescent="0.3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 x14ac:dyDescent="0.3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 x14ac:dyDescent="0.3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 x14ac:dyDescent="0.3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 x14ac:dyDescent="0.3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3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3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3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3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3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3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3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3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3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3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3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3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3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3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3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3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3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3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3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3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3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3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3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3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3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3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3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3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3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3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3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3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3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3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3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3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3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3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3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3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3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3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3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3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3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3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3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3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3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3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3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3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3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3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3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3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3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3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3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3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3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3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3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3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3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3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3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3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3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3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3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3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3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3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3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3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3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3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3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3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3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3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3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3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3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3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3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3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3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3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3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3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3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3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3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3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3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3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3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3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3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3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3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3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3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3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3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3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3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3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3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3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3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3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3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3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3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3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3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3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3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3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3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3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3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3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3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3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3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3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3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3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3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3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3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3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3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3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3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3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3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3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3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3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3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3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3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3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3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3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3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3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3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3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3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3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3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3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3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3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3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3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3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3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3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3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3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3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3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3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3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3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3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3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3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3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3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3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3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3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3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3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3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3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3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3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3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3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3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3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3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3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3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3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3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3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3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3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3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3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3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3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3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3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3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3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3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3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3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3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3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3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3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3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3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3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3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3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3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3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3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3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3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3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3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3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3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3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3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3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3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3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3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3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3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3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3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3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3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3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3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3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3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3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3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3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3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3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3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3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3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3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3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3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3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3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3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3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3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3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3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3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3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3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3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3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3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3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3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3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3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3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3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3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3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3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3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3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3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3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3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3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3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3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3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3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3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3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3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3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3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3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3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3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3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3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 x14ac:dyDescent="0.3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 x14ac:dyDescent="0.3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 x14ac:dyDescent="0.3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 x14ac:dyDescent="0.3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 x14ac:dyDescent="0.3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L201 G25:L25 H516:L531 H533:L537 H29:L134 G150:L156 G144:L148 G203:L514 I550:L550 G136:L142 G28:K28 J577:K577 J576:K576 J579:K579 J578:K578 G586:K750 J580:K580 J575:K575 J581:K585" formulaRange="1"/>
    <ignoredError sqref="F144:F148 F150:F152" formula="1"/>
    <ignoredError sqref="L135 H135:K135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0"/>
  <sheetViews>
    <sheetView showGridLines="0" zoomScale="80" zoomScaleNormal="80" zoomScaleSheetLayoutView="80" workbookViewId="0">
      <selection activeCell="G32" sqref="G32"/>
    </sheetView>
  </sheetViews>
  <sheetFormatPr defaultColWidth="8.81640625" defaultRowHeight="14.5" x14ac:dyDescent="0.35"/>
  <cols>
    <col min="1" max="1" width="3.54296875" customWidth="1"/>
    <col min="2" max="2" width="50.54296875" style="1" customWidth="1"/>
    <col min="3" max="8" width="11.5429687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84.65" customHeight="1" x14ac:dyDescent="0.35">
      <c r="B1" s="160" t="str">
        <f>'Unit costs'!B1</f>
        <v>Vitamin B12 deficiency in over 16s: 
Diagnosis and Management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2:34" ht="38.15" customHeight="1" x14ac:dyDescent="0.35">
      <c r="B2" s="340" t="s">
        <v>754</v>
      </c>
      <c r="C2" s="140" t="s">
        <v>103</v>
      </c>
      <c r="D2" s="140" t="s">
        <v>103</v>
      </c>
      <c r="E2" s="140" t="s">
        <v>103</v>
      </c>
      <c r="F2" s="140" t="s">
        <v>103</v>
      </c>
      <c r="G2" s="140" t="s">
        <v>103</v>
      </c>
      <c r="H2" s="140"/>
      <c r="I2" s="140" t="s">
        <v>103</v>
      </c>
      <c r="J2" s="140" t="s">
        <v>103</v>
      </c>
      <c r="K2" s="146"/>
      <c r="L2" s="140"/>
      <c r="M2" s="140"/>
      <c r="N2" s="140"/>
      <c r="O2" s="140"/>
      <c r="P2" s="140"/>
      <c r="Q2" s="140"/>
      <c r="R2" s="140"/>
      <c r="S2" s="140"/>
      <c r="T2" s="140"/>
    </row>
    <row r="3" spans="2:34" x14ac:dyDescent="0.35">
      <c r="B3" s="143" t="s">
        <v>103</v>
      </c>
      <c r="C3" s="146" t="s">
        <v>103</v>
      </c>
      <c r="D3" s="146" t="s">
        <v>103</v>
      </c>
      <c r="E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6" t="s">
        <v>103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34" s="259" customFormat="1" x14ac:dyDescent="0.35">
      <c r="B4" s="263" t="s">
        <v>755</v>
      </c>
      <c r="F4" s="146"/>
      <c r="G4" s="146"/>
      <c r="H4" s="146"/>
      <c r="I4" s="146"/>
      <c r="J4" s="146" t="s">
        <v>103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34" s="259" customFormat="1" x14ac:dyDescent="0.35">
      <c r="B5" s="263" t="s">
        <v>756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34" s="259" customFormat="1" x14ac:dyDescent="0.35">
      <c r="B6" s="263"/>
      <c r="C6" s="146" t="s">
        <v>103</v>
      </c>
      <c r="D6" s="146" t="s">
        <v>103</v>
      </c>
      <c r="E6" s="146"/>
      <c r="F6" s="146"/>
      <c r="G6" s="146"/>
      <c r="H6" s="146"/>
      <c r="I6" s="146" t="s">
        <v>103</v>
      </c>
      <c r="J6" s="146" t="s">
        <v>103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34" s="259" customFormat="1" ht="43.5" x14ac:dyDescent="0.35">
      <c r="B7" s="271" t="s">
        <v>131</v>
      </c>
      <c r="C7" s="280"/>
      <c r="D7" s="359" t="s">
        <v>757</v>
      </c>
      <c r="E7" s="281" t="s">
        <v>54</v>
      </c>
      <c r="F7" s="281" t="s">
        <v>55</v>
      </c>
      <c r="G7" s="282" t="s">
        <v>758</v>
      </c>
      <c r="H7" s="282" t="s">
        <v>759</v>
      </c>
      <c r="I7" s="281" t="s">
        <v>760</v>
      </c>
      <c r="K7" s="146"/>
      <c r="L7" s="146"/>
      <c r="N7" s="146"/>
      <c r="O7" s="146"/>
      <c r="P7" s="146"/>
      <c r="Q7" s="146"/>
      <c r="R7" s="146"/>
      <c r="S7" s="146"/>
      <c r="T7" s="146"/>
    </row>
    <row r="8" spans="2:34" s="164" customFormat="1" x14ac:dyDescent="0.35">
      <c r="B8" s="231" t="s">
        <v>131</v>
      </c>
      <c r="C8" s="199"/>
      <c r="D8" s="198">
        <f>'Inputs and eligible population'!F37</f>
        <v>44456.85</v>
      </c>
      <c r="E8" s="198">
        <f>'Inputs and eligible population'!G37</f>
        <v>44812.387611634731</v>
      </c>
      <c r="F8" s="198">
        <f>'Inputs and eligible population'!H37</f>
        <v>45170.768586964528</v>
      </c>
      <c r="G8" s="198">
        <f>'Inputs and eligible population'!I37</f>
        <v>45532.015665403836</v>
      </c>
      <c r="H8" s="198">
        <f>'Inputs and eligible population'!J37</f>
        <v>45896.15176822248</v>
      </c>
      <c r="I8" s="198">
        <f>'Inputs and eligible population'!K37</f>
        <v>46263.200000000012</v>
      </c>
      <c r="K8" s="146"/>
      <c r="L8" s="146"/>
    </row>
    <row r="9" spans="2:34" s="259" customFormat="1" x14ac:dyDescent="0.35">
      <c r="B9" s="261" t="s">
        <v>103</v>
      </c>
      <c r="C9" s="146" t="s">
        <v>103</v>
      </c>
      <c r="D9" s="146" t="s">
        <v>103</v>
      </c>
      <c r="E9" s="146" t="s">
        <v>103</v>
      </c>
      <c r="F9" s="146" t="s">
        <v>103</v>
      </c>
      <c r="G9" s="146" t="s">
        <v>103</v>
      </c>
      <c r="H9" s="146"/>
      <c r="I9" s="146"/>
      <c r="K9" s="146"/>
      <c r="L9" s="146"/>
      <c r="N9" s="146"/>
      <c r="O9" s="146"/>
      <c r="P9" s="146"/>
      <c r="Q9" s="146"/>
      <c r="R9" s="146"/>
      <c r="S9" s="146"/>
      <c r="T9" s="146"/>
      <c r="AD9" s="283"/>
      <c r="AE9" s="283"/>
      <c r="AF9" s="283"/>
      <c r="AG9" s="283"/>
      <c r="AH9" s="283"/>
    </row>
    <row r="10" spans="2:34" s="259" customFormat="1" x14ac:dyDescent="0.35">
      <c r="B10" s="304" t="s">
        <v>133</v>
      </c>
      <c r="C10" s="305"/>
      <c r="D10" s="306"/>
      <c r="E10" s="306"/>
      <c r="F10" s="306"/>
      <c r="G10" s="306"/>
      <c r="H10" s="306"/>
      <c r="I10" s="307"/>
      <c r="K10" s="146"/>
      <c r="L10" s="146"/>
      <c r="N10" s="146"/>
      <c r="O10" s="146"/>
      <c r="P10" s="146"/>
      <c r="Q10" s="146"/>
      <c r="R10" s="146"/>
      <c r="S10" s="146"/>
      <c r="T10" s="146"/>
    </row>
    <row r="11" spans="2:34" s="259" customFormat="1" x14ac:dyDescent="0.35">
      <c r="B11" s="261"/>
      <c r="C11" s="146"/>
      <c r="D11" s="146"/>
      <c r="E11" s="146"/>
      <c r="F11" s="146"/>
      <c r="G11" s="146"/>
      <c r="H11" s="146"/>
      <c r="I11" s="146"/>
      <c r="N11" s="146"/>
      <c r="O11" s="146"/>
      <c r="P11" s="146"/>
      <c r="Q11" s="146"/>
      <c r="R11" s="146"/>
      <c r="S11" s="146"/>
      <c r="T11" s="146"/>
      <c r="AD11" s="283"/>
      <c r="AE11" s="283"/>
      <c r="AF11" s="283"/>
      <c r="AG11" s="283"/>
      <c r="AH11" s="283"/>
    </row>
    <row r="12" spans="2:34" s="259" customFormat="1" x14ac:dyDescent="0.35">
      <c r="B12" s="286" t="s">
        <v>967</v>
      </c>
      <c r="C12" s="284"/>
      <c r="D12" s="200"/>
      <c r="E12" s="200"/>
      <c r="F12" s="200"/>
      <c r="G12" s="200"/>
      <c r="H12" s="200"/>
      <c r="I12" s="201"/>
      <c r="N12" s="146"/>
      <c r="O12" s="146"/>
      <c r="P12" s="146"/>
      <c r="Q12" s="146"/>
      <c r="R12" s="146"/>
      <c r="S12" s="146"/>
      <c r="T12" s="146"/>
    </row>
    <row r="13" spans="2:34" s="259" customFormat="1" x14ac:dyDescent="0.35">
      <c r="B13" s="313" t="s">
        <v>962</v>
      </c>
      <c r="C13" s="314"/>
      <c r="D13" s="285">
        <f>D$8*'Inputs and eligible population'!E52</f>
        <v>0</v>
      </c>
      <c r="E13" s="285">
        <f>E$8*'Inputs and eligible population'!F52</f>
        <v>0</v>
      </c>
      <c r="F13" s="285">
        <f>F$8*'Inputs and eligible population'!G52</f>
        <v>0</v>
      </c>
      <c r="G13" s="285">
        <f>G$8*'Inputs and eligible population'!H52</f>
        <v>0</v>
      </c>
      <c r="H13" s="285">
        <f>H$8*'Inputs and eligible population'!I52</f>
        <v>0</v>
      </c>
      <c r="I13" s="285">
        <f>I$8*'Inputs and eligible population'!J52</f>
        <v>0</v>
      </c>
      <c r="N13" s="146"/>
      <c r="O13" s="146"/>
      <c r="P13" s="146"/>
      <c r="Q13" s="146"/>
      <c r="R13" s="146"/>
      <c r="S13" s="146"/>
      <c r="T13" s="146"/>
      <c r="V13" s="283"/>
      <c r="W13" s="283"/>
      <c r="X13" s="283"/>
      <c r="Y13" s="283"/>
      <c r="Z13" s="283"/>
      <c r="AA13" s="283"/>
      <c r="AC13" s="283"/>
      <c r="AD13" s="283"/>
      <c r="AE13" s="283"/>
      <c r="AF13" s="283"/>
      <c r="AG13" s="283"/>
      <c r="AH13" s="283"/>
    </row>
    <row r="14" spans="2:34" s="259" customFormat="1" x14ac:dyDescent="0.35">
      <c r="B14" s="313" t="s">
        <v>963</v>
      </c>
      <c r="C14" s="314"/>
      <c r="D14" s="285">
        <f>D$8*'Inputs and eligible population'!E53</f>
        <v>0</v>
      </c>
      <c r="E14" s="285">
        <f>E$8*'Inputs and eligible population'!F53</f>
        <v>0</v>
      </c>
      <c r="F14" s="285">
        <f>F$8*'Inputs and eligible population'!G53</f>
        <v>0</v>
      </c>
      <c r="G14" s="285">
        <f>G$8*'Inputs and eligible population'!H53</f>
        <v>0</v>
      </c>
      <c r="H14" s="285">
        <f>H$8*'Inputs and eligible population'!I53</f>
        <v>0</v>
      </c>
      <c r="I14" s="285">
        <f>I$8*'Inputs and eligible population'!J53</f>
        <v>0</v>
      </c>
      <c r="N14" s="146"/>
      <c r="O14" s="146"/>
      <c r="P14" s="146"/>
      <c r="Q14" s="146"/>
      <c r="R14" s="146"/>
      <c r="S14" s="146"/>
      <c r="T14" s="146"/>
      <c r="V14" s="283"/>
      <c r="W14" s="283"/>
      <c r="X14" s="283"/>
      <c r="Y14" s="283"/>
      <c r="Z14" s="283"/>
      <c r="AA14" s="283"/>
      <c r="AC14" s="283"/>
      <c r="AD14" s="283"/>
      <c r="AE14" s="283"/>
      <c r="AF14" s="283"/>
      <c r="AG14" s="283"/>
      <c r="AH14" s="283"/>
    </row>
    <row r="15" spans="2:34" s="259" customFormat="1" x14ac:dyDescent="0.35">
      <c r="B15" s="313" t="s">
        <v>964</v>
      </c>
      <c r="C15" s="315"/>
      <c r="D15" s="285">
        <f>D$8*'Inputs and eligible population'!E54</f>
        <v>0</v>
      </c>
      <c r="E15" s="285">
        <f>E$8*'Inputs and eligible population'!F54</f>
        <v>0</v>
      </c>
      <c r="F15" s="285">
        <f>F$8*'Inputs and eligible population'!G54</f>
        <v>0</v>
      </c>
      <c r="G15" s="285">
        <f>G$8*'Inputs and eligible population'!H54</f>
        <v>0</v>
      </c>
      <c r="H15" s="285">
        <f>H$8*'Inputs and eligible population'!I54</f>
        <v>0</v>
      </c>
      <c r="I15" s="285">
        <f>I$8*'Inputs and eligible population'!J54</f>
        <v>0</v>
      </c>
      <c r="N15" s="146"/>
      <c r="O15" s="146"/>
      <c r="P15" s="146"/>
      <c r="Q15" s="146"/>
      <c r="R15" s="146"/>
      <c r="S15" s="146"/>
      <c r="T15" s="146"/>
      <c r="V15" s="283"/>
      <c r="W15" s="283"/>
      <c r="X15" s="283"/>
      <c r="Y15" s="283"/>
      <c r="Z15" s="283"/>
      <c r="AA15" s="283"/>
      <c r="AC15" s="283"/>
      <c r="AD15" s="283"/>
      <c r="AE15" s="283"/>
      <c r="AF15" s="283"/>
      <c r="AG15" s="283"/>
      <c r="AH15" s="283"/>
    </row>
    <row r="16" spans="2:34" s="259" customFormat="1" x14ac:dyDescent="0.35">
      <c r="B16" s="287"/>
      <c r="C16" s="202"/>
      <c r="D16" s="203">
        <f t="shared" ref="D16:I16" si="0">SUM(D13:D15)</f>
        <v>0</v>
      </c>
      <c r="E16" s="203">
        <f t="shared" si="0"/>
        <v>0</v>
      </c>
      <c r="F16" s="203">
        <f t="shared" si="0"/>
        <v>0</v>
      </c>
      <c r="G16" s="203">
        <f t="shared" si="0"/>
        <v>0</v>
      </c>
      <c r="H16" s="203">
        <f t="shared" si="0"/>
        <v>0</v>
      </c>
      <c r="I16" s="203">
        <f t="shared" si="0"/>
        <v>0</v>
      </c>
      <c r="N16" s="146"/>
      <c r="O16" s="146"/>
      <c r="P16" s="146"/>
      <c r="Q16" s="146"/>
      <c r="R16" s="146"/>
      <c r="S16" s="146"/>
      <c r="T16" s="146"/>
      <c r="V16" s="283"/>
      <c r="W16" s="283"/>
      <c r="X16" s="283"/>
      <c r="Y16" s="283"/>
      <c r="Z16" s="283"/>
      <c r="AA16" s="283"/>
      <c r="AC16" s="283"/>
      <c r="AD16" s="283"/>
      <c r="AE16" s="283"/>
      <c r="AF16" s="283"/>
      <c r="AG16" s="283"/>
      <c r="AH16" s="283"/>
    </row>
    <row r="17" spans="2:34" s="259" customFormat="1" x14ac:dyDescent="0.35">
      <c r="B17" s="288"/>
      <c r="C17" s="146"/>
      <c r="D17" s="146"/>
      <c r="E17" s="146"/>
      <c r="F17" s="146"/>
      <c r="G17" s="146"/>
      <c r="H17" s="146"/>
      <c r="I17" s="146"/>
      <c r="N17" s="146"/>
      <c r="O17" s="146"/>
      <c r="P17" s="146"/>
      <c r="Q17" s="146"/>
      <c r="R17" s="146"/>
      <c r="S17" s="146"/>
      <c r="T17" s="146"/>
      <c r="AD17" s="283"/>
      <c r="AE17" s="283"/>
      <c r="AF17" s="283"/>
      <c r="AG17" s="283"/>
      <c r="AH17" s="283"/>
    </row>
    <row r="18" spans="2:34" x14ac:dyDescent="0.35">
      <c r="B18" s="1" t="s">
        <v>968</v>
      </c>
      <c r="J18" s="259"/>
      <c r="K18" s="259"/>
    </row>
    <row r="19" spans="2:34" x14ac:dyDescent="0.35">
      <c r="J19" s="259"/>
      <c r="K19" s="259"/>
    </row>
    <row r="20" spans="2:34" x14ac:dyDescent="0.35">
      <c r="J20" s="259"/>
      <c r="K20" s="259"/>
    </row>
  </sheetData>
  <sheetProtection algorithmName="SHA-512" hashValue="jiCzwK7YupeCc7E8s7zi1/xIAKWBswmm7FvormGFuV0R4P+ozQZpn5WKgp2XV1nIL7RQEUeS8OYOaHy8fuPAwA==" saltValue="dW6tHySwa3mgXZA68J/UeQ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27"/>
  <sheetViews>
    <sheetView showGridLines="0" zoomScale="80" zoomScaleNormal="80" zoomScaleSheetLayoutView="30" workbookViewId="0">
      <selection activeCell="B16" sqref="B16"/>
    </sheetView>
  </sheetViews>
  <sheetFormatPr defaultColWidth="8.81640625" defaultRowHeight="14.5" x14ac:dyDescent="0.3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7" width="11.54296875" customWidth="1"/>
    <col min="18" max="18" width="11.453125" customWidth="1"/>
    <col min="19" max="19" width="11.54296875" customWidth="1"/>
    <col min="20" max="25" width="10.81640625" customWidth="1"/>
    <col min="27" max="40" width="0" hidden="1" customWidth="1"/>
  </cols>
  <sheetData>
    <row r="1" spans="1:39" ht="76.5" customHeight="1" x14ac:dyDescent="0.35">
      <c r="B1" s="160" t="str">
        <f>'Unit costs'!B1</f>
        <v>Vitamin B12 deficiency in over 16s: 
Diagnosis and Management</v>
      </c>
      <c r="C1" s="140"/>
      <c r="D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5" customHeight="1" x14ac:dyDescent="0.35">
      <c r="B2" s="227" t="s">
        <v>761</v>
      </c>
      <c r="C2" s="140" t="s">
        <v>103</v>
      </c>
      <c r="D2" s="140" t="s">
        <v>103</v>
      </c>
      <c r="E2" s="445"/>
      <c r="F2" s="140" t="s">
        <v>103</v>
      </c>
      <c r="G2" s="140" t="s">
        <v>103</v>
      </c>
      <c r="H2" s="140" t="s">
        <v>103</v>
      </c>
      <c r="I2" s="140" t="s">
        <v>103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5" customHeight="1" x14ac:dyDescent="0.35">
      <c r="B3" s="143" t="s">
        <v>103</v>
      </c>
      <c r="C3" s="146" t="s">
        <v>103</v>
      </c>
      <c r="D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0"/>
      <c r="K3" s="140"/>
      <c r="L3" s="140"/>
      <c r="M3" s="140"/>
      <c r="N3" s="140"/>
      <c r="O3" s="140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39" ht="14.5" customHeight="1" x14ac:dyDescent="0.35">
      <c r="B4" t="s">
        <v>762</v>
      </c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5" customHeight="1" x14ac:dyDescent="0.35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39" ht="43.5" x14ac:dyDescent="0.35">
      <c r="B6" s="271" t="s">
        <v>131</v>
      </c>
      <c r="C6" s="222"/>
      <c r="D6" s="359" t="s">
        <v>757</v>
      </c>
      <c r="E6" s="269" t="s">
        <v>54</v>
      </c>
      <c r="F6" s="269" t="s">
        <v>55</v>
      </c>
      <c r="G6" s="181" t="s">
        <v>758</v>
      </c>
      <c r="H6" s="181" t="s">
        <v>759</v>
      </c>
      <c r="I6" s="269" t="s">
        <v>760</v>
      </c>
      <c r="K6" s="359" t="s">
        <v>757</v>
      </c>
      <c r="L6" s="269" t="s">
        <v>54</v>
      </c>
      <c r="M6" s="269" t="s">
        <v>55</v>
      </c>
      <c r="N6" s="181" t="s">
        <v>758</v>
      </c>
      <c r="O6" s="181" t="s">
        <v>759</v>
      </c>
      <c r="P6" s="269" t="s">
        <v>760</v>
      </c>
      <c r="Q6" s="146"/>
      <c r="R6" s="146"/>
      <c r="S6" s="146"/>
      <c r="T6" s="146"/>
      <c r="U6" s="146"/>
      <c r="V6" s="146"/>
      <c r="W6" s="146"/>
      <c r="X6" s="146"/>
      <c r="Y6" s="146"/>
      <c r="AI6" s="291"/>
      <c r="AJ6" s="291"/>
      <c r="AK6" s="291"/>
      <c r="AL6" s="291"/>
      <c r="AM6" s="291"/>
    </row>
    <row r="7" spans="1:39" x14ac:dyDescent="0.35">
      <c r="B7" s="231" t="s">
        <v>131</v>
      </c>
      <c r="C7" s="184"/>
      <c r="D7" s="341">
        <f>'Inputs and eligible population'!F37</f>
        <v>44456.85</v>
      </c>
      <c r="E7" s="341">
        <f>'Inputs and eligible population'!G37</f>
        <v>44812.387611634731</v>
      </c>
      <c r="F7" s="341">
        <f>'Inputs and eligible population'!H37</f>
        <v>45170.768586964528</v>
      </c>
      <c r="G7" s="341">
        <f>'Inputs and eligible population'!I37</f>
        <v>45532.015665403836</v>
      </c>
      <c r="H7" s="341">
        <f>'Inputs and eligible population'!J37</f>
        <v>45896.15176822248</v>
      </c>
      <c r="I7" s="341">
        <f>'Inputs and eligible population'!K37</f>
        <v>46263.200000000012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I7" s="291"/>
      <c r="AJ7" s="291"/>
      <c r="AK7" s="291"/>
      <c r="AL7" s="291"/>
      <c r="AM7" s="291"/>
    </row>
    <row r="8" spans="1:39" x14ac:dyDescent="0.35">
      <c r="B8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I8" s="291"/>
      <c r="AJ8" s="291"/>
      <c r="AK8" s="291"/>
      <c r="AL8" s="291"/>
      <c r="AM8" s="291"/>
    </row>
    <row r="9" spans="1:39" x14ac:dyDescent="0.35">
      <c r="B9" s="286" t="s">
        <v>763</v>
      </c>
      <c r="C9" s="362"/>
      <c r="D9" s="362"/>
      <c r="E9" s="363"/>
      <c r="F9" s="362"/>
      <c r="G9" s="364"/>
      <c r="H9" s="365"/>
      <c r="I9" s="365"/>
      <c r="J9" s="468"/>
      <c r="K9" s="265" t="s">
        <v>134</v>
      </c>
      <c r="L9" s="265" t="s">
        <v>134</v>
      </c>
      <c r="M9" s="265" t="s">
        <v>134</v>
      </c>
      <c r="N9" s="265" t="s">
        <v>134</v>
      </c>
      <c r="O9" s="265" t="s">
        <v>134</v>
      </c>
      <c r="P9" s="265" t="s">
        <v>134</v>
      </c>
      <c r="Q9" s="146"/>
      <c r="R9" s="146"/>
      <c r="S9" s="146"/>
      <c r="T9" s="146"/>
      <c r="U9" s="146"/>
      <c r="V9" s="146"/>
      <c r="W9" s="146"/>
      <c r="X9" s="146"/>
      <c r="Y9" s="146"/>
      <c r="AI9" s="291"/>
      <c r="AJ9" s="291"/>
      <c r="AK9" s="291"/>
      <c r="AL9" s="291"/>
      <c r="AM9" s="291"/>
    </row>
    <row r="10" spans="1:39" x14ac:dyDescent="0.35">
      <c r="A10" s="292"/>
      <c r="B10" s="366" t="str">
        <f>B15</f>
        <v xml:space="preserve">B12 tests </v>
      </c>
      <c r="C10" s="367"/>
      <c r="D10" s="360">
        <f>D20</f>
        <v>0</v>
      </c>
      <c r="E10" s="360">
        <f t="shared" ref="E10:I10" si="0">E20</f>
        <v>0</v>
      </c>
      <c r="F10" s="360">
        <f t="shared" si="0"/>
        <v>0</v>
      </c>
      <c r="G10" s="360">
        <f t="shared" si="0"/>
        <v>0</v>
      </c>
      <c r="H10" s="360">
        <f t="shared" si="0"/>
        <v>0</v>
      </c>
      <c r="I10" s="360">
        <f t="shared" si="0"/>
        <v>0</v>
      </c>
      <c r="K10" s="293">
        <f>K20</f>
        <v>0</v>
      </c>
      <c r="L10" s="293">
        <f t="shared" ref="L10:P10" si="1">L20</f>
        <v>0</v>
      </c>
      <c r="M10" s="293">
        <f t="shared" si="1"/>
        <v>0</v>
      </c>
      <c r="N10" s="293">
        <f t="shared" si="1"/>
        <v>0</v>
      </c>
      <c r="O10" s="293">
        <f t="shared" si="1"/>
        <v>0</v>
      </c>
      <c r="P10" s="293">
        <f t="shared" si="1"/>
        <v>0</v>
      </c>
      <c r="Q10" s="146"/>
      <c r="R10" s="146"/>
      <c r="S10" s="146"/>
      <c r="T10" s="146"/>
      <c r="U10" s="146"/>
      <c r="V10" s="146"/>
      <c r="W10" s="146"/>
      <c r="X10" s="146"/>
      <c r="Y10" s="146"/>
      <c r="AI10" s="291"/>
      <c r="AJ10" s="291"/>
      <c r="AK10" s="291"/>
      <c r="AL10" s="291"/>
      <c r="AM10" s="291"/>
    </row>
    <row r="11" spans="1:39" x14ac:dyDescent="0.35">
      <c r="B11" s="263"/>
      <c r="D11" s="291"/>
      <c r="F11" s="146"/>
      <c r="G11" s="146"/>
      <c r="H11" s="146"/>
      <c r="I11" s="146"/>
      <c r="J11" s="146"/>
      <c r="K11" s="294">
        <f t="shared" ref="K11:P11" si="2">SUM(K10:K10)</f>
        <v>0</v>
      </c>
      <c r="L11" s="294">
        <f t="shared" si="2"/>
        <v>0</v>
      </c>
      <c r="M11" s="294">
        <f t="shared" si="2"/>
        <v>0</v>
      </c>
      <c r="N11" s="294">
        <f t="shared" si="2"/>
        <v>0</v>
      </c>
      <c r="O11" s="294">
        <f t="shared" si="2"/>
        <v>0</v>
      </c>
      <c r="P11" s="294">
        <f t="shared" si="2"/>
        <v>0</v>
      </c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39" x14ac:dyDescent="0.35"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O12" s="146"/>
      <c r="P12" s="146"/>
      <c r="Q12" s="146"/>
      <c r="R12" s="146"/>
      <c r="U12" s="146"/>
      <c r="V12" s="146"/>
      <c r="W12" s="146"/>
      <c r="X12" s="146"/>
      <c r="Y12" s="146"/>
      <c r="AI12" s="291"/>
      <c r="AJ12" s="291"/>
      <c r="AK12" s="291"/>
      <c r="AL12" s="291"/>
      <c r="AM12" s="291"/>
    </row>
    <row r="13" spans="1:39" x14ac:dyDescent="0.35">
      <c r="B13" s="334" t="s">
        <v>764</v>
      </c>
      <c r="C13" s="335"/>
      <c r="D13" s="335"/>
      <c r="E13" s="336"/>
      <c r="F13" s="335"/>
      <c r="G13" s="337"/>
      <c r="H13" s="338"/>
      <c r="I13" s="338"/>
      <c r="J13" s="338"/>
      <c r="K13" s="338"/>
      <c r="L13" s="338"/>
      <c r="M13" s="338"/>
      <c r="N13" s="338"/>
      <c r="O13" s="338"/>
      <c r="P13" s="339"/>
      <c r="Q13" s="146"/>
      <c r="R13" s="146"/>
      <c r="S13" s="146"/>
      <c r="T13" s="146"/>
      <c r="U13" s="146"/>
      <c r="V13" s="146"/>
      <c r="W13" s="146"/>
      <c r="X13" s="146"/>
      <c r="Y13" s="146"/>
      <c r="AI13" s="291"/>
      <c r="AJ13" s="291"/>
      <c r="AK13" s="291"/>
      <c r="AL13" s="291"/>
      <c r="AM13" s="291"/>
    </row>
    <row r="14" spans="1:39" x14ac:dyDescent="0.35">
      <c r="A14" s="292"/>
      <c r="B14" s="298"/>
      <c r="C14" s="229"/>
      <c r="D14" s="229"/>
      <c r="E14" s="229"/>
      <c r="F14" s="229"/>
      <c r="G14" s="229"/>
      <c r="H14" s="229"/>
      <c r="I14" s="229"/>
      <c r="J14" s="292"/>
      <c r="K14" s="229"/>
      <c r="L14" s="229"/>
      <c r="M14" s="229"/>
      <c r="N14" s="229"/>
      <c r="O14" s="229"/>
      <c r="P14" s="229"/>
      <c r="U14" s="146"/>
    </row>
    <row r="15" spans="1:39" x14ac:dyDescent="0.35">
      <c r="A15" s="292"/>
      <c r="B15" s="346" t="s">
        <v>973</v>
      </c>
      <c r="C15" s="347"/>
      <c r="D15" s="347"/>
      <c r="E15" s="347"/>
      <c r="F15" s="347"/>
      <c r="G15" s="347"/>
      <c r="H15" s="347"/>
      <c r="I15" s="228"/>
      <c r="J15" s="292"/>
      <c r="K15" s="361"/>
      <c r="L15" s="361"/>
      <c r="M15" s="361"/>
      <c r="N15" s="361"/>
      <c r="O15" s="361"/>
      <c r="P15" s="361"/>
      <c r="Q15" s="146"/>
      <c r="R15" s="146"/>
      <c r="S15" s="146"/>
      <c r="T15" s="146"/>
      <c r="U15" s="146"/>
      <c r="V15" s="146"/>
      <c r="W15" s="146"/>
      <c r="X15" s="146"/>
      <c r="Y15" s="146"/>
      <c r="AI15" s="291"/>
      <c r="AJ15" s="291"/>
      <c r="AK15" s="291"/>
      <c r="AL15" s="291"/>
      <c r="AM15" s="291"/>
    </row>
    <row r="16" spans="1:39" ht="43.5" x14ac:dyDescent="0.35">
      <c r="A16" s="292"/>
      <c r="B16" s="286" t="s">
        <v>105</v>
      </c>
      <c r="C16" s="182" t="s">
        <v>89</v>
      </c>
      <c r="D16" s="359" t="s">
        <v>757</v>
      </c>
      <c r="E16" s="269" t="s">
        <v>54</v>
      </c>
      <c r="F16" s="269" t="s">
        <v>55</v>
      </c>
      <c r="G16" s="181" t="s">
        <v>758</v>
      </c>
      <c r="H16" s="181" t="s">
        <v>759</v>
      </c>
      <c r="I16" s="269" t="s">
        <v>760</v>
      </c>
      <c r="J16" s="292"/>
      <c r="K16" s="359" t="s">
        <v>757</v>
      </c>
      <c r="L16" s="269" t="s">
        <v>54</v>
      </c>
      <c r="M16" s="269" t="s">
        <v>55</v>
      </c>
      <c r="N16" s="181" t="s">
        <v>758</v>
      </c>
      <c r="O16" s="181" t="s">
        <v>759</v>
      </c>
      <c r="P16" s="269" t="s">
        <v>760</v>
      </c>
      <c r="Q16" s="146"/>
      <c r="R16" s="146"/>
      <c r="S16" s="146"/>
      <c r="T16" s="146"/>
      <c r="U16" s="146"/>
      <c r="V16" s="146"/>
      <c r="W16" s="146"/>
      <c r="X16" s="146"/>
      <c r="Y16" s="146"/>
      <c r="AI16" s="291"/>
      <c r="AJ16" s="291"/>
      <c r="AK16" s="291"/>
      <c r="AL16" s="291"/>
      <c r="AM16" s="291"/>
    </row>
    <row r="17" spans="1:39" x14ac:dyDescent="0.35">
      <c r="A17" s="292"/>
      <c r="B17" s="313" t="s">
        <v>962</v>
      </c>
      <c r="C17" s="165">
        <f>'Inputs and eligible population'!F65</f>
        <v>0</v>
      </c>
      <c r="D17" s="141">
        <f>D$7*'Inputs and eligible population'!E52*'Capacity (local prices)'!$C17</f>
        <v>0</v>
      </c>
      <c r="E17" s="141">
        <f>E$7*'Inputs and eligible population'!F52*'Capacity (local prices)'!$C17</f>
        <v>0</v>
      </c>
      <c r="F17" s="141">
        <f>F$7*'Inputs and eligible population'!G52*'Capacity (local prices)'!$C17</f>
        <v>0</v>
      </c>
      <c r="G17" s="141">
        <f>G$7*'Inputs and eligible population'!H52*'Capacity (local prices)'!$C17</f>
        <v>0</v>
      </c>
      <c r="H17" s="141">
        <f>H$7*'Inputs and eligible population'!I52*'Capacity (local prices)'!$C17</f>
        <v>0</v>
      </c>
      <c r="I17" s="141">
        <f>I$7*'Inputs and eligible population'!J52*'Capacity (local prices)'!$C17</f>
        <v>0</v>
      </c>
      <c r="J17" s="292"/>
      <c r="K17" s="293">
        <f>(D17*C17*'Inputs and eligible population'!$F$66/60*'Inputs and eligible population'!$K$66)/1000</f>
        <v>0</v>
      </c>
      <c r="L17" s="293">
        <f>(E17*D17*'Inputs and eligible population'!$F$66/60*'Inputs and eligible population'!$K$66)/1000</f>
        <v>0</v>
      </c>
      <c r="M17" s="293">
        <f>(F17*E17*'Inputs and eligible population'!$F$66/60*'Inputs and eligible population'!$K$66)/1000</f>
        <v>0</v>
      </c>
      <c r="N17" s="293">
        <f>(G17*F17*'Inputs and eligible population'!$F$66/60*'Inputs and eligible population'!$K$66)/1000</f>
        <v>0</v>
      </c>
      <c r="O17" s="293">
        <f>(H17*G17*'Inputs and eligible population'!$F$66/60*'Inputs and eligible population'!$K$66)/1000</f>
        <v>0</v>
      </c>
      <c r="P17" s="293">
        <f>(I17*H17*'Inputs and eligible population'!$F$66/60*'Inputs and eligible population'!$K$66)/1000</f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AI17" s="291"/>
      <c r="AJ17" s="291"/>
      <c r="AK17" s="291"/>
      <c r="AL17" s="291"/>
      <c r="AM17" s="291"/>
    </row>
    <row r="18" spans="1:39" x14ac:dyDescent="0.35">
      <c r="A18" s="292"/>
      <c r="B18" s="313" t="s">
        <v>963</v>
      </c>
      <c r="C18" s="165">
        <f>'Inputs and eligible population'!G65</f>
        <v>0</v>
      </c>
      <c r="D18" s="141">
        <f>D$7*'Inputs and eligible population'!E53*'Capacity (local prices)'!$C18</f>
        <v>0</v>
      </c>
      <c r="E18" s="141">
        <f>E$7*'Inputs and eligible population'!F53*'Capacity (local prices)'!$C18</f>
        <v>0</v>
      </c>
      <c r="F18" s="141">
        <f>F$7*'Inputs and eligible population'!G53*'Capacity (local prices)'!$C18</f>
        <v>0</v>
      </c>
      <c r="G18" s="141">
        <f>G$7*'Inputs and eligible population'!H53*'Capacity (local prices)'!$C18</f>
        <v>0</v>
      </c>
      <c r="H18" s="141">
        <f>H$7*'Inputs and eligible population'!I53*'Capacity (local prices)'!$C18</f>
        <v>0</v>
      </c>
      <c r="I18" s="141">
        <f>I$7*'Inputs and eligible population'!J53*'Capacity (local prices)'!$C18</f>
        <v>0</v>
      </c>
      <c r="J18" s="292"/>
      <c r="K18" s="293">
        <f>(D18*C18*'Inputs and eligible population'!$G$66/60*'Inputs and eligible population'!$K$66)/1000</f>
        <v>0</v>
      </c>
      <c r="L18" s="293">
        <f>(E18*D18*'Inputs and eligible population'!$G$66/60*'Inputs and eligible population'!$K$66)/1000</f>
        <v>0</v>
      </c>
      <c r="M18" s="293">
        <f>(F18*E18*'Inputs and eligible population'!$G$66/60*'Inputs and eligible population'!$K$66)/1000</f>
        <v>0</v>
      </c>
      <c r="N18" s="293">
        <f>(G18*F18*'Inputs and eligible population'!$G$66/60*'Inputs and eligible population'!$K$66)/1000</f>
        <v>0</v>
      </c>
      <c r="O18" s="293">
        <f>(H18*G18*'Inputs and eligible population'!$G$66/60*'Inputs and eligible population'!$K$66)/1000</f>
        <v>0</v>
      </c>
      <c r="P18" s="293">
        <f>(I18*H18*'Inputs and eligible population'!$G$66/60*'Inputs and eligible population'!$K$66)/1000</f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AI18" s="291"/>
      <c r="AJ18" s="291"/>
      <c r="AK18" s="291"/>
      <c r="AL18" s="291"/>
      <c r="AM18" s="291"/>
    </row>
    <row r="19" spans="1:39" x14ac:dyDescent="0.35">
      <c r="A19" s="292"/>
      <c r="B19" s="313" t="s">
        <v>964</v>
      </c>
      <c r="C19" s="165">
        <f>'Inputs and eligible population'!H65</f>
        <v>0</v>
      </c>
      <c r="D19" s="141">
        <f>D$7*'Inputs and eligible population'!E54*'Capacity (local prices)'!$C19</f>
        <v>0</v>
      </c>
      <c r="E19" s="141">
        <f>E$7*'Inputs and eligible population'!F54*'Capacity (local prices)'!$C19</f>
        <v>0</v>
      </c>
      <c r="F19" s="141">
        <f>F$7*'Inputs and eligible population'!G54*'Capacity (local prices)'!$C19</f>
        <v>0</v>
      </c>
      <c r="G19" s="141">
        <f>G$7*'Inputs and eligible population'!H54*'Capacity (local prices)'!$C19</f>
        <v>0</v>
      </c>
      <c r="H19" s="141">
        <f>H$7*'Inputs and eligible population'!I54*'Capacity (local prices)'!$C19</f>
        <v>0</v>
      </c>
      <c r="I19" s="141">
        <f>I$7*'Inputs and eligible population'!J54*'Capacity (local prices)'!$C19</f>
        <v>0</v>
      </c>
      <c r="J19" s="292"/>
      <c r="K19" s="293">
        <f>(D19*C19*'Inputs and eligible population'!$H$66/60*'Inputs and eligible population'!$K$66)/1000</f>
        <v>0</v>
      </c>
      <c r="L19" s="293">
        <f>(E19*D19*'Inputs and eligible population'!$H$66/60*'Inputs and eligible population'!$K$66)/1000</f>
        <v>0</v>
      </c>
      <c r="M19" s="293">
        <f>(F19*E19*'Inputs and eligible population'!$H$66/60*'Inputs and eligible population'!$K$66)/1000</f>
        <v>0</v>
      </c>
      <c r="N19" s="293">
        <f>(G19*F19*'Inputs and eligible population'!$H$66/60*'Inputs and eligible population'!$K$66)/1000</f>
        <v>0</v>
      </c>
      <c r="O19" s="293">
        <f>(H19*G19*'Inputs and eligible population'!$H$66/60*'Inputs and eligible population'!$K$66)/1000</f>
        <v>0</v>
      </c>
      <c r="P19" s="293">
        <f>(I19*H19*'Inputs and eligible population'!$H$66/60*'Inputs and eligible population'!$K$66)/1000</f>
        <v>0</v>
      </c>
      <c r="Q19" s="146"/>
      <c r="R19" s="146"/>
      <c r="S19" s="146"/>
      <c r="T19" s="146"/>
      <c r="U19" s="146"/>
      <c r="V19" s="146"/>
      <c r="W19" s="146"/>
      <c r="X19" s="146"/>
      <c r="Y19" s="146"/>
      <c r="AI19" s="291"/>
      <c r="AJ19" s="291"/>
      <c r="AK19" s="291"/>
      <c r="AL19" s="291"/>
      <c r="AM19" s="291"/>
    </row>
    <row r="20" spans="1:39" x14ac:dyDescent="0.35">
      <c r="A20" s="292"/>
      <c r="B20" s="289"/>
      <c r="C20" s="220"/>
      <c r="D20" s="203">
        <f t="shared" ref="D20:I20" si="3">SUM(D17:D19)</f>
        <v>0</v>
      </c>
      <c r="E20" s="203">
        <f t="shared" si="3"/>
        <v>0</v>
      </c>
      <c r="F20" s="203">
        <f t="shared" si="3"/>
        <v>0</v>
      </c>
      <c r="G20" s="203">
        <f t="shared" si="3"/>
        <v>0</v>
      </c>
      <c r="H20" s="203">
        <f t="shared" si="3"/>
        <v>0</v>
      </c>
      <c r="I20" s="203">
        <f t="shared" si="3"/>
        <v>0</v>
      </c>
      <c r="J20" s="292"/>
      <c r="K20" s="294">
        <f>SUM(K17:K19)</f>
        <v>0</v>
      </c>
      <c r="L20" s="294">
        <f t="shared" ref="L20" si="4">SUM(L17:L19)</f>
        <v>0</v>
      </c>
      <c r="M20" s="294">
        <f t="shared" ref="M20" si="5">SUM(M17:M19)</f>
        <v>0</v>
      </c>
      <c r="N20" s="294">
        <f t="shared" ref="N20" si="6">SUM(N17:N19)</f>
        <v>0</v>
      </c>
      <c r="O20" s="294">
        <f t="shared" ref="O20" si="7">SUM(O17:O19)</f>
        <v>0</v>
      </c>
      <c r="P20" s="294">
        <f t="shared" ref="P20" si="8">SUM(P17:P19)</f>
        <v>0</v>
      </c>
      <c r="Q20" s="146"/>
      <c r="R20" s="146"/>
      <c r="S20" s="146"/>
      <c r="T20" s="146"/>
      <c r="U20" s="146"/>
      <c r="V20" s="146"/>
      <c r="W20" s="146"/>
      <c r="X20" s="146"/>
      <c r="Y20" s="146"/>
      <c r="AI20" s="291"/>
      <c r="AJ20" s="291"/>
      <c r="AK20" s="291"/>
      <c r="AL20" s="291"/>
      <c r="AM20" s="291"/>
    </row>
    <row r="21" spans="1:39" x14ac:dyDescent="0.35">
      <c r="A21" s="292"/>
      <c r="B21" s="296"/>
      <c r="C21" s="270"/>
      <c r="D21" s="290" t="s">
        <v>971</v>
      </c>
      <c r="E21" s="203">
        <f>E20-$D$20</f>
        <v>0</v>
      </c>
      <c r="F21" s="203">
        <f>F20-$D$20</f>
        <v>0</v>
      </c>
      <c r="G21" s="203">
        <f>G20-$D$20</f>
        <v>0</v>
      </c>
      <c r="H21" s="203">
        <f>H20-$D$20</f>
        <v>0</v>
      </c>
      <c r="I21" s="203">
        <f>I20-$D$20</f>
        <v>0</v>
      </c>
      <c r="J21" s="292"/>
      <c r="K21" s="486"/>
      <c r="L21" s="294">
        <f>L20-$K$20</f>
        <v>0</v>
      </c>
      <c r="M21" s="294">
        <f t="shared" ref="M21:P21" si="9">M20-$K$20</f>
        <v>0</v>
      </c>
      <c r="N21" s="294">
        <f t="shared" si="9"/>
        <v>0</v>
      </c>
      <c r="O21" s="294">
        <f t="shared" si="9"/>
        <v>0</v>
      </c>
      <c r="P21" s="294">
        <f t="shared" si="9"/>
        <v>0</v>
      </c>
      <c r="U21" s="146"/>
    </row>
    <row r="22" spans="1:39" x14ac:dyDescent="0.35">
      <c r="A22" s="292"/>
      <c r="B22" s="29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U22" s="146"/>
    </row>
    <row r="23" spans="1:39" x14ac:dyDescent="0.35">
      <c r="B23"/>
    </row>
    <row r="24" spans="1:39" x14ac:dyDescent="0.35">
      <c r="B24"/>
    </row>
    <row r="25" spans="1:39" x14ac:dyDescent="0.35">
      <c r="B25"/>
    </row>
    <row r="26" spans="1:39" x14ac:dyDescent="0.35">
      <c r="B26"/>
    </row>
    <row r="27" spans="1:39" x14ac:dyDescent="0.35">
      <c r="B27"/>
    </row>
  </sheetData>
  <sheetProtection algorithmName="SHA-512" hashValue="daruXan4FIigrlbFVJU2HDEvl29EmNu8COcgrHUsCtE9/3quznNk21qNw3tcohio4A8/ZCa87AxRbu6dv/Bejw==" saltValue="V8EQDqM6Bmw8WIxm7PyVr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M27"/>
  <sheetViews>
    <sheetView showGridLines="0" zoomScale="80" zoomScaleNormal="80" zoomScaleSheetLayoutView="30" workbookViewId="0">
      <selection activeCell="D22" sqref="D22"/>
    </sheetView>
  </sheetViews>
  <sheetFormatPr defaultColWidth="8.81640625" defaultRowHeight="14.5" x14ac:dyDescent="0.3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7" width="11.54296875" customWidth="1"/>
    <col min="18" max="18" width="11.453125" customWidth="1"/>
    <col min="19" max="19" width="11.54296875" customWidth="1"/>
    <col min="20" max="25" width="10.81640625" customWidth="1"/>
    <col min="27" max="40" width="0" hidden="1" customWidth="1"/>
  </cols>
  <sheetData>
    <row r="1" spans="1:39" ht="76.5" customHeight="1" x14ac:dyDescent="0.35">
      <c r="B1" s="160" t="str">
        <f>'Unit costs'!B1</f>
        <v>Vitamin B12 deficiency in over 16s: 
Diagnosis and Management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5" customHeight="1" x14ac:dyDescent="0.35">
      <c r="B2" s="227" t="s">
        <v>765</v>
      </c>
      <c r="C2" s="140" t="s">
        <v>103</v>
      </c>
      <c r="D2" s="140" t="s">
        <v>103</v>
      </c>
      <c r="E2" s="140" t="s">
        <v>103</v>
      </c>
      <c r="F2" s="140" t="s">
        <v>103</v>
      </c>
      <c r="G2" s="140" t="s">
        <v>103</v>
      </c>
      <c r="H2" s="140" t="s">
        <v>103</v>
      </c>
      <c r="I2" s="140" t="s">
        <v>103</v>
      </c>
      <c r="J2" s="140" t="s">
        <v>103</v>
      </c>
      <c r="K2" s="140" t="s">
        <v>103</v>
      </c>
      <c r="L2" s="140" t="s">
        <v>103</v>
      </c>
      <c r="M2" s="140" t="s">
        <v>103</v>
      </c>
      <c r="N2" s="140" t="s">
        <v>103</v>
      </c>
      <c r="O2" s="140" t="s">
        <v>103</v>
      </c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5" customHeight="1" x14ac:dyDescent="0.35">
      <c r="B3" s="143" t="s">
        <v>103</v>
      </c>
      <c r="C3" s="146" t="s">
        <v>103</v>
      </c>
      <c r="D3" s="146" t="s">
        <v>103</v>
      </c>
      <c r="E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6" t="s">
        <v>103</v>
      </c>
      <c r="K3" s="146" t="s">
        <v>103</v>
      </c>
      <c r="L3" s="146" t="s">
        <v>103</v>
      </c>
      <c r="M3" s="146" t="s">
        <v>103</v>
      </c>
      <c r="N3" s="146" t="s">
        <v>103</v>
      </c>
      <c r="O3" s="146" t="s">
        <v>103</v>
      </c>
      <c r="P3" s="146"/>
      <c r="Q3" s="146"/>
      <c r="R3" s="140"/>
      <c r="S3" s="140"/>
      <c r="T3" s="140"/>
      <c r="U3" s="140"/>
      <c r="V3" s="140"/>
      <c r="W3" s="140"/>
      <c r="X3" s="146"/>
      <c r="Y3" s="146"/>
    </row>
    <row r="4" spans="1:39" ht="14.5" customHeight="1" x14ac:dyDescent="0.35">
      <c r="B4" t="s">
        <v>762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5" customHeight="1" x14ac:dyDescent="0.35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0"/>
      <c r="S5" s="140"/>
      <c r="T5" s="140"/>
      <c r="U5" s="140"/>
      <c r="V5" s="140"/>
      <c r="W5" s="140"/>
      <c r="X5" s="146"/>
      <c r="Y5" s="146"/>
    </row>
    <row r="6" spans="1:39" ht="43.5" x14ac:dyDescent="0.35">
      <c r="B6" s="271" t="s">
        <v>131</v>
      </c>
      <c r="C6" s="222"/>
      <c r="D6" s="359" t="s">
        <v>757</v>
      </c>
      <c r="E6" s="269" t="s">
        <v>54</v>
      </c>
      <c r="F6" s="269" t="s">
        <v>55</v>
      </c>
      <c r="G6" s="181" t="s">
        <v>758</v>
      </c>
      <c r="H6" s="181" t="s">
        <v>759</v>
      </c>
      <c r="I6" s="269" t="s">
        <v>760</v>
      </c>
      <c r="K6" s="359" t="s">
        <v>757</v>
      </c>
      <c r="L6" s="269" t="s">
        <v>54</v>
      </c>
      <c r="M6" s="269" t="s">
        <v>55</v>
      </c>
      <c r="N6" s="181" t="s">
        <v>758</v>
      </c>
      <c r="O6" s="181" t="s">
        <v>759</v>
      </c>
      <c r="P6" s="269" t="s">
        <v>760</v>
      </c>
      <c r="Q6" s="146"/>
      <c r="R6" s="140"/>
      <c r="S6" s="140"/>
      <c r="T6" s="140"/>
      <c r="U6" s="140"/>
      <c r="V6" s="140"/>
      <c r="W6" s="140"/>
      <c r="X6" s="146"/>
      <c r="Y6" s="146"/>
      <c r="AI6" s="291"/>
      <c r="AJ6" s="291"/>
      <c r="AK6" s="291"/>
      <c r="AL6" s="291"/>
      <c r="AM6" s="291"/>
    </row>
    <row r="7" spans="1:39" ht="14.5" customHeight="1" x14ac:dyDescent="0.35">
      <c r="B7" s="231" t="s">
        <v>131</v>
      </c>
      <c r="C7" s="184"/>
      <c r="D7" s="341">
        <f>'Inputs and eligible population'!F37</f>
        <v>44456.85</v>
      </c>
      <c r="E7" s="341">
        <f>'Inputs and eligible population'!G37</f>
        <v>44812.387611634731</v>
      </c>
      <c r="F7" s="341">
        <f>'Inputs and eligible population'!H37</f>
        <v>45170.768586964528</v>
      </c>
      <c r="G7" s="341">
        <f>'Inputs and eligible population'!I37</f>
        <v>45532.015665403836</v>
      </c>
      <c r="H7" s="341">
        <f>'Inputs and eligible population'!J37</f>
        <v>45896.15176822248</v>
      </c>
      <c r="I7" s="341">
        <f>'Inputs and eligible population'!K37</f>
        <v>46263.200000000012</v>
      </c>
      <c r="O7" s="146"/>
      <c r="P7" s="146"/>
      <c r="Q7" s="146"/>
      <c r="R7" s="140"/>
      <c r="S7" s="140"/>
      <c r="T7" s="140"/>
      <c r="U7" s="140"/>
      <c r="V7" s="140"/>
      <c r="W7" s="140"/>
      <c r="X7" s="146"/>
      <c r="Y7" s="146"/>
      <c r="AI7" s="291"/>
      <c r="AJ7" s="291"/>
      <c r="AK7" s="291"/>
      <c r="AL7" s="291"/>
      <c r="AM7" s="291"/>
    </row>
    <row r="8" spans="1:39" ht="14.5" customHeight="1" x14ac:dyDescent="0.35">
      <c r="B8"/>
      <c r="O8" s="146"/>
      <c r="P8" s="146"/>
      <c r="Q8" s="146"/>
      <c r="R8" s="140"/>
      <c r="S8" s="140"/>
      <c r="T8" s="140"/>
      <c r="U8" s="140"/>
      <c r="V8" s="140"/>
      <c r="W8" s="140"/>
      <c r="X8" s="146"/>
      <c r="Y8" s="146"/>
      <c r="AI8" s="291"/>
      <c r="AJ8" s="291"/>
      <c r="AK8" s="291"/>
      <c r="AL8" s="291"/>
      <c r="AM8" s="291"/>
    </row>
    <row r="9" spans="1:39" ht="14.5" customHeight="1" x14ac:dyDescent="0.35">
      <c r="B9" s="286" t="s">
        <v>763</v>
      </c>
      <c r="C9" s="362"/>
      <c r="D9" s="362"/>
      <c r="E9" s="363"/>
      <c r="F9" s="362"/>
      <c r="G9" s="364"/>
      <c r="H9" s="365"/>
      <c r="I9" s="365"/>
      <c r="J9" s="468"/>
      <c r="K9" s="265" t="s">
        <v>134</v>
      </c>
      <c r="L9" s="265" t="s">
        <v>134</v>
      </c>
      <c r="M9" s="265" t="s">
        <v>134</v>
      </c>
      <c r="N9" s="265" t="s">
        <v>134</v>
      </c>
      <c r="O9" s="265" t="s">
        <v>134</v>
      </c>
      <c r="P9" s="265" t="s">
        <v>134</v>
      </c>
      <c r="Q9" s="146"/>
      <c r="R9" s="140"/>
      <c r="S9" s="140"/>
      <c r="T9" s="140"/>
      <c r="U9" s="140"/>
      <c r="V9" s="140"/>
      <c r="W9" s="140"/>
      <c r="X9" s="146"/>
      <c r="Y9" s="146"/>
      <c r="AI9" s="291"/>
      <c r="AJ9" s="291"/>
      <c r="AK9" s="291"/>
      <c r="AL9" s="291"/>
      <c r="AM9" s="291"/>
    </row>
    <row r="10" spans="1:39" ht="14.5" customHeight="1" x14ac:dyDescent="0.35">
      <c r="A10" s="292"/>
      <c r="B10" s="366" t="s">
        <v>969</v>
      </c>
      <c r="C10" s="367"/>
      <c r="D10" s="360">
        <f>D20</f>
        <v>0</v>
      </c>
      <c r="E10" s="360">
        <f t="shared" ref="E10:I10" si="0">E20</f>
        <v>0</v>
      </c>
      <c r="F10" s="360">
        <f t="shared" si="0"/>
        <v>0</v>
      </c>
      <c r="G10" s="360">
        <f t="shared" si="0"/>
        <v>0</v>
      </c>
      <c r="H10" s="360">
        <f t="shared" si="0"/>
        <v>0</v>
      </c>
      <c r="I10" s="360">
        <f t="shared" si="0"/>
        <v>0</v>
      </c>
      <c r="K10" s="220"/>
      <c r="L10" s="220"/>
      <c r="M10" s="220"/>
      <c r="N10" s="220"/>
      <c r="O10" s="358"/>
      <c r="P10" s="358"/>
      <c r="Q10" s="146"/>
      <c r="R10" s="146"/>
      <c r="S10" s="146"/>
      <c r="T10" s="146"/>
      <c r="U10" s="146"/>
      <c r="V10" s="146"/>
      <c r="W10" s="146"/>
      <c r="X10" s="146"/>
      <c r="Y10" s="146"/>
      <c r="AI10" s="291"/>
      <c r="AJ10" s="291"/>
      <c r="AK10" s="291"/>
      <c r="AL10" s="291"/>
      <c r="AM10" s="291"/>
    </row>
    <row r="11" spans="1:39" ht="14.5" customHeight="1" x14ac:dyDescent="0.35">
      <c r="B11" s="263"/>
      <c r="D11" s="291"/>
      <c r="F11" s="146"/>
      <c r="G11" s="146"/>
      <c r="H11" s="146"/>
      <c r="I11" s="146"/>
      <c r="J11" s="146"/>
      <c r="K11" s="294">
        <f t="shared" ref="K11:P11" si="1">SUM(K10:K10)</f>
        <v>0</v>
      </c>
      <c r="L11" s="294">
        <f t="shared" si="1"/>
        <v>0</v>
      </c>
      <c r="M11" s="294">
        <f t="shared" si="1"/>
        <v>0</v>
      </c>
      <c r="N11" s="294">
        <f t="shared" si="1"/>
        <v>0</v>
      </c>
      <c r="O11" s="294">
        <f t="shared" si="1"/>
        <v>0</v>
      </c>
      <c r="P11" s="294">
        <f t="shared" si="1"/>
        <v>0</v>
      </c>
      <c r="Q11" s="146"/>
      <c r="R11" s="146"/>
      <c r="S11" s="146"/>
      <c r="T11" s="146"/>
      <c r="U11" s="146"/>
      <c r="V11" s="146"/>
      <c r="W11" s="146"/>
      <c r="X11" s="146"/>
      <c r="Y11" s="146"/>
    </row>
    <row r="12" spans="1:39" x14ac:dyDescent="0.35"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O12" s="146"/>
      <c r="P12" s="146"/>
      <c r="Q12" s="146"/>
      <c r="R12" s="146"/>
      <c r="U12" s="146"/>
      <c r="V12" s="146"/>
      <c r="W12" s="146"/>
      <c r="X12" s="146"/>
      <c r="Y12" s="146"/>
      <c r="AI12" s="291"/>
      <c r="AJ12" s="291"/>
      <c r="AK12" s="291"/>
      <c r="AL12" s="291"/>
      <c r="AM12" s="291"/>
    </row>
    <row r="13" spans="1:39" x14ac:dyDescent="0.35">
      <c r="B13" s="334" t="s">
        <v>764</v>
      </c>
      <c r="C13" s="335"/>
      <c r="D13" s="335"/>
      <c r="E13" s="336"/>
      <c r="F13" s="335"/>
      <c r="G13" s="337"/>
      <c r="H13" s="338"/>
      <c r="I13" s="338"/>
      <c r="J13" s="338"/>
      <c r="K13" s="338"/>
      <c r="L13" s="338"/>
      <c r="M13" s="338"/>
      <c r="N13" s="338"/>
      <c r="O13" s="338"/>
      <c r="P13" s="339"/>
      <c r="Q13" s="146"/>
      <c r="R13" s="146"/>
      <c r="S13" s="146"/>
      <c r="T13" s="146"/>
      <c r="U13" s="146"/>
      <c r="V13" s="146"/>
      <c r="W13" s="146"/>
      <c r="X13" s="146"/>
      <c r="Y13" s="146"/>
      <c r="AI13" s="291"/>
      <c r="AJ13" s="291"/>
      <c r="AK13" s="291"/>
      <c r="AL13" s="291"/>
      <c r="AM13" s="291"/>
    </row>
    <row r="14" spans="1:39" x14ac:dyDescent="0.35">
      <c r="A14" s="292"/>
      <c r="B14" s="298"/>
      <c r="C14" s="229"/>
      <c r="D14" s="229"/>
      <c r="E14" s="229"/>
      <c r="F14" s="229"/>
      <c r="G14" s="229"/>
      <c r="H14" s="229"/>
      <c r="I14" s="229"/>
      <c r="J14" s="292"/>
      <c r="K14" s="229"/>
      <c r="L14" s="229"/>
      <c r="M14" s="229"/>
      <c r="N14" s="229"/>
      <c r="O14" s="229"/>
      <c r="P14" s="229"/>
      <c r="U14" s="146"/>
    </row>
    <row r="15" spans="1:39" x14ac:dyDescent="0.35">
      <c r="A15" s="292"/>
      <c r="B15" s="346" t="s">
        <v>969</v>
      </c>
      <c r="C15" s="347"/>
      <c r="D15" s="347"/>
      <c r="E15" s="347"/>
      <c r="F15" s="347"/>
      <c r="G15" s="347"/>
      <c r="H15" s="347"/>
      <c r="I15" s="228"/>
      <c r="J15" s="292"/>
      <c r="K15" s="229"/>
      <c r="L15" s="229"/>
      <c r="M15" s="229"/>
      <c r="N15" s="229"/>
      <c r="O15" s="229"/>
      <c r="P15" s="229"/>
      <c r="Q15" s="146"/>
      <c r="R15" s="146"/>
      <c r="S15" s="146"/>
      <c r="T15" s="146"/>
      <c r="U15" s="146"/>
      <c r="V15" s="146"/>
      <c r="W15" s="146"/>
      <c r="X15" s="146"/>
      <c r="Y15" s="146"/>
      <c r="AI15" s="291"/>
      <c r="AJ15" s="291"/>
      <c r="AK15" s="291"/>
      <c r="AL15" s="291"/>
      <c r="AM15" s="291"/>
    </row>
    <row r="16" spans="1:39" ht="43.5" x14ac:dyDescent="0.35">
      <c r="A16" s="292"/>
      <c r="B16" s="286" t="s">
        <v>105</v>
      </c>
      <c r="C16" s="182" t="s">
        <v>970</v>
      </c>
      <c r="D16" s="359" t="s">
        <v>757</v>
      </c>
      <c r="E16" s="269" t="s">
        <v>54</v>
      </c>
      <c r="F16" s="269" t="s">
        <v>55</v>
      </c>
      <c r="G16" s="181" t="s">
        <v>758</v>
      </c>
      <c r="H16" s="181" t="s">
        <v>759</v>
      </c>
      <c r="I16" s="269" t="s">
        <v>760</v>
      </c>
      <c r="J16" s="292"/>
      <c r="K16" s="229"/>
      <c r="L16" s="229"/>
      <c r="M16" s="229"/>
      <c r="N16" s="229"/>
      <c r="O16" s="229"/>
      <c r="P16" s="229"/>
      <c r="Q16" s="146"/>
      <c r="R16" s="146"/>
      <c r="S16" s="146"/>
      <c r="T16" s="146"/>
      <c r="U16" s="146"/>
      <c r="V16" s="146"/>
      <c r="W16" s="146"/>
      <c r="X16" s="146"/>
      <c r="Y16" s="146"/>
      <c r="AI16" s="291"/>
      <c r="AJ16" s="291"/>
      <c r="AK16" s="291"/>
      <c r="AL16" s="291"/>
      <c r="AM16" s="291"/>
    </row>
    <row r="17" spans="1:39" x14ac:dyDescent="0.35">
      <c r="A17" s="292"/>
      <c r="B17" s="313" t="s">
        <v>949</v>
      </c>
      <c r="C17" s="165">
        <f>'Inputs and eligible population'!F65</f>
        <v>0</v>
      </c>
      <c r="D17" s="141">
        <f>D$7*'Inputs and eligible population'!E52*'Capacity (national prices)'!$C17</f>
        <v>0</v>
      </c>
      <c r="E17" s="141">
        <f>E$7*'Inputs and eligible population'!F52*'Capacity (national prices)'!$C17</f>
        <v>0</v>
      </c>
      <c r="F17" s="141">
        <f>F$7*'Inputs and eligible population'!G52*'Capacity (national prices)'!$C17</f>
        <v>0</v>
      </c>
      <c r="G17" s="141">
        <f>G$7*'Inputs and eligible population'!H52*'Capacity (national prices)'!$C17</f>
        <v>0</v>
      </c>
      <c r="H17" s="141">
        <f>H$7*'Inputs and eligible population'!I52*'Capacity (national prices)'!$C17</f>
        <v>0</v>
      </c>
      <c r="I17" s="141">
        <f>I$7*'Inputs and eligible population'!J52*'Capacity (national prices)'!$C17</f>
        <v>0</v>
      </c>
      <c r="J17" s="292"/>
      <c r="K17" s="229"/>
      <c r="L17" s="229"/>
      <c r="M17" s="229"/>
      <c r="N17" s="229"/>
      <c r="O17" s="229"/>
      <c r="P17" s="229"/>
      <c r="Q17" s="146"/>
      <c r="R17" s="146"/>
      <c r="S17" s="146"/>
      <c r="T17" s="146"/>
      <c r="U17" s="146"/>
      <c r="V17" s="146"/>
      <c r="W17" s="146"/>
      <c r="X17" s="146"/>
      <c r="Y17" s="146"/>
      <c r="AI17" s="291"/>
      <c r="AJ17" s="291"/>
      <c r="AK17" s="291"/>
      <c r="AL17" s="291"/>
      <c r="AM17" s="291"/>
    </row>
    <row r="18" spans="1:39" x14ac:dyDescent="0.35">
      <c r="A18" s="292"/>
      <c r="B18" s="313" t="s">
        <v>950</v>
      </c>
      <c r="C18" s="165">
        <f>'Inputs and eligible population'!G65</f>
        <v>0</v>
      </c>
      <c r="D18" s="141">
        <f>D$7*'Inputs and eligible population'!E53*'Capacity (national prices)'!$C18</f>
        <v>0</v>
      </c>
      <c r="E18" s="141">
        <f>E$7*'Inputs and eligible population'!F53*'Capacity (national prices)'!$C18</f>
        <v>0</v>
      </c>
      <c r="F18" s="141">
        <f>F$7*'Inputs and eligible population'!G53*'Capacity (national prices)'!$C18</f>
        <v>0</v>
      </c>
      <c r="G18" s="141">
        <f>G$7*'Inputs and eligible population'!H53*'Capacity (national prices)'!$C18</f>
        <v>0</v>
      </c>
      <c r="H18" s="141">
        <f>H$7*'Inputs and eligible population'!I53*'Capacity (national prices)'!$C18</f>
        <v>0</v>
      </c>
      <c r="I18" s="141">
        <f>I$7*'Inputs and eligible population'!J53*'Capacity (national prices)'!$C18</f>
        <v>0</v>
      </c>
      <c r="J18" s="292"/>
      <c r="K18" s="229"/>
      <c r="L18" s="229"/>
      <c r="M18" s="229"/>
      <c r="N18" s="229"/>
      <c r="O18" s="229"/>
      <c r="P18" s="229"/>
      <c r="Q18" s="146"/>
      <c r="R18" s="146"/>
      <c r="S18" s="146"/>
      <c r="T18" s="146"/>
      <c r="U18" s="146"/>
      <c r="V18" s="146"/>
      <c r="W18" s="146"/>
      <c r="X18" s="146"/>
      <c r="Y18" s="146"/>
      <c r="AI18" s="291"/>
      <c r="AJ18" s="291"/>
      <c r="AK18" s="291"/>
      <c r="AL18" s="291"/>
      <c r="AM18" s="291"/>
    </row>
    <row r="19" spans="1:39" x14ac:dyDescent="0.35">
      <c r="A19" s="292"/>
      <c r="B19" s="313" t="s">
        <v>951</v>
      </c>
      <c r="C19" s="165">
        <f>'Inputs and eligible population'!H65</f>
        <v>0</v>
      </c>
      <c r="D19" s="141">
        <f>D$7*'Inputs and eligible population'!E54*'Capacity (national prices)'!$C19</f>
        <v>0</v>
      </c>
      <c r="E19" s="141">
        <f>E$7*'Inputs and eligible population'!F54*'Capacity (national prices)'!$C19</f>
        <v>0</v>
      </c>
      <c r="F19" s="141">
        <f>F$7*'Inputs and eligible population'!G54*'Capacity (national prices)'!$C19</f>
        <v>0</v>
      </c>
      <c r="G19" s="141">
        <f>G$7*'Inputs and eligible population'!H54*'Capacity (national prices)'!$C19</f>
        <v>0</v>
      </c>
      <c r="H19" s="141">
        <f>H$7*'Inputs and eligible population'!I54*'Capacity (national prices)'!$C19</f>
        <v>0</v>
      </c>
      <c r="I19" s="141">
        <f>I$7*'Inputs and eligible population'!J54*'Capacity (national prices)'!$C19</f>
        <v>0</v>
      </c>
      <c r="J19" s="292"/>
      <c r="K19" s="229"/>
      <c r="L19" s="229"/>
      <c r="M19" s="229"/>
      <c r="N19" s="229"/>
      <c r="O19" s="229"/>
      <c r="P19" s="229"/>
      <c r="Q19" s="146"/>
      <c r="R19" s="146"/>
      <c r="S19" s="146"/>
      <c r="T19" s="146"/>
      <c r="U19" s="146"/>
      <c r="V19" s="146"/>
      <c r="W19" s="146"/>
      <c r="X19" s="146"/>
      <c r="Y19" s="146"/>
      <c r="AI19" s="291"/>
      <c r="AJ19" s="291"/>
      <c r="AK19" s="291"/>
      <c r="AL19" s="291"/>
      <c r="AM19" s="291"/>
    </row>
    <row r="20" spans="1:39" x14ac:dyDescent="0.35">
      <c r="A20" s="292"/>
      <c r="B20" s="289"/>
      <c r="C20" s="220"/>
      <c r="D20" s="203">
        <f t="shared" ref="D20:I20" si="2">SUM(D17:D19)</f>
        <v>0</v>
      </c>
      <c r="E20" s="203">
        <f t="shared" si="2"/>
        <v>0</v>
      </c>
      <c r="F20" s="203">
        <f t="shared" si="2"/>
        <v>0</v>
      </c>
      <c r="G20" s="203">
        <f t="shared" si="2"/>
        <v>0</v>
      </c>
      <c r="H20" s="203">
        <f t="shared" si="2"/>
        <v>0</v>
      </c>
      <c r="I20" s="203">
        <f t="shared" si="2"/>
        <v>0</v>
      </c>
      <c r="J20" s="292"/>
      <c r="K20" s="229"/>
      <c r="L20" s="229"/>
      <c r="M20" s="229"/>
      <c r="N20" s="229"/>
      <c r="O20" s="229"/>
      <c r="P20" s="229"/>
      <c r="Q20" s="146"/>
      <c r="R20" s="146"/>
      <c r="S20" s="146"/>
      <c r="T20" s="146"/>
      <c r="U20" s="146"/>
      <c r="V20" s="146"/>
      <c r="W20" s="146"/>
      <c r="X20" s="146"/>
      <c r="Y20" s="146"/>
      <c r="AI20" s="291"/>
      <c r="AJ20" s="291"/>
      <c r="AK20" s="291"/>
      <c r="AL20" s="291"/>
      <c r="AM20" s="291"/>
    </row>
    <row r="21" spans="1:39" x14ac:dyDescent="0.35">
      <c r="A21" s="292"/>
      <c r="B21" s="296"/>
      <c r="C21" s="270"/>
      <c r="D21" s="290" t="s">
        <v>971</v>
      </c>
      <c r="E21" s="203">
        <f>E20-$D$20</f>
        <v>0</v>
      </c>
      <c r="F21" s="203">
        <f>F20-$D$20</f>
        <v>0</v>
      </c>
      <c r="G21" s="203">
        <f>G20-$D$20</f>
        <v>0</v>
      </c>
      <c r="H21" s="203">
        <f>H20-$D$20</f>
        <v>0</v>
      </c>
      <c r="I21" s="203">
        <f>I20-$D$20</f>
        <v>0</v>
      </c>
      <c r="J21" s="292"/>
      <c r="K21" s="229"/>
      <c r="L21" s="229"/>
      <c r="M21" s="229"/>
      <c r="N21" s="229"/>
      <c r="O21" s="229"/>
      <c r="P21" s="229"/>
      <c r="U21" s="146"/>
    </row>
    <row r="22" spans="1:39" x14ac:dyDescent="0.35">
      <c r="A22" s="292"/>
      <c r="B22" s="29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U22" s="146"/>
    </row>
    <row r="23" spans="1:39" x14ac:dyDescent="0.35">
      <c r="B23"/>
    </row>
    <row r="24" spans="1:39" x14ac:dyDescent="0.35">
      <c r="B24"/>
    </row>
    <row r="25" spans="1:39" x14ac:dyDescent="0.35">
      <c r="B25"/>
    </row>
    <row r="26" spans="1:39" x14ac:dyDescent="0.35">
      <c r="B26"/>
    </row>
    <row r="27" spans="1:39" x14ac:dyDescent="0.35">
      <c r="B27"/>
    </row>
  </sheetData>
  <sheetProtection algorithmName="SHA-512" hashValue="3KHiu3qTdd4/fsIXoES3ekEaiDlK6xfk5TGzsYxVJVIUjp2lUG+wf96160dfDyIT0SofFV/W+IVMnVp5dWFEEQ==" saltValue="vyH34fkrsgeM7OYqJuHPY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54296875" defaultRowHeight="14.5" x14ac:dyDescent="0.35"/>
  <cols>
    <col min="1" max="1" width="13.54296875" customWidth="1"/>
    <col min="3" max="4" width="11.81640625" customWidth="1"/>
    <col min="5" max="5" width="10.453125" style="389" customWidth="1"/>
    <col min="6" max="7" width="11.8164062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54296875" bestFit="1" customWidth="1"/>
    <col min="18" max="18" width="15.1796875" style="390" bestFit="1" customWidth="1"/>
    <col min="19" max="20" width="9" hidden="1" customWidth="1"/>
    <col min="21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453125" customWidth="1"/>
    <col min="29" max="29" width="14.453125" customWidth="1"/>
    <col min="30" max="30" width="10.453125" customWidth="1"/>
  </cols>
  <sheetData>
    <row r="1" spans="1:22" ht="29.15" customHeight="1" x14ac:dyDescent="0.35"/>
    <row r="3" spans="1:22" ht="15" thickBot="1" x14ac:dyDescent="0.4">
      <c r="B3" s="530" t="s">
        <v>766</v>
      </c>
      <c r="C3" s="531"/>
      <c r="D3" s="531"/>
      <c r="E3" s="531"/>
      <c r="F3" s="531"/>
      <c r="G3" s="532"/>
      <c r="H3" s="533" t="s">
        <v>325</v>
      </c>
      <c r="I3" s="534"/>
      <c r="J3" s="534"/>
      <c r="K3" s="534"/>
      <c r="L3" s="534"/>
      <c r="M3" s="534"/>
      <c r="N3" s="535"/>
      <c r="O3" s="391"/>
      <c r="P3" s="391"/>
    </row>
    <row r="4" spans="1:22" ht="57" customHeight="1" x14ac:dyDescent="0.35">
      <c r="A4" s="433" t="s">
        <v>767</v>
      </c>
      <c r="B4" s="441" t="s">
        <v>768</v>
      </c>
      <c r="C4" s="442" t="s">
        <v>769</v>
      </c>
      <c r="D4" s="442" t="s">
        <v>770</v>
      </c>
      <c r="E4" s="443" t="s">
        <v>771</v>
      </c>
      <c r="F4" s="442" t="s">
        <v>772</v>
      </c>
      <c r="G4" s="444" t="s">
        <v>773</v>
      </c>
      <c r="H4" s="436" t="s">
        <v>769</v>
      </c>
      <c r="I4" s="437" t="s">
        <v>774</v>
      </c>
      <c r="J4" s="437" t="s">
        <v>325</v>
      </c>
      <c r="K4" s="437" t="s">
        <v>770</v>
      </c>
      <c r="L4" s="437" t="s">
        <v>771</v>
      </c>
      <c r="M4" s="437" t="s">
        <v>772</v>
      </c>
      <c r="N4" s="438" t="s">
        <v>773</v>
      </c>
      <c r="O4" s="392"/>
      <c r="P4" s="412" t="s">
        <v>767</v>
      </c>
      <c r="Q4" s="415" t="s">
        <v>936</v>
      </c>
      <c r="R4" s="412" t="s">
        <v>773</v>
      </c>
      <c r="S4" s="413" t="s">
        <v>775</v>
      </c>
      <c r="T4" s="413" t="s">
        <v>776</v>
      </c>
      <c r="U4" s="413" t="s">
        <v>777</v>
      </c>
      <c r="V4" s="416" t="s">
        <v>778</v>
      </c>
    </row>
    <row r="5" spans="1:22" x14ac:dyDescent="0.35">
      <c r="A5" s="434">
        <v>2</v>
      </c>
      <c r="B5" s="417" t="s">
        <v>779</v>
      </c>
      <c r="C5" s="393">
        <v>22383.9</v>
      </c>
      <c r="D5" s="393">
        <f t="shared" ref="D5:D36" si="0">(C5-$B$109)*0.138</f>
        <v>3088.9782000000005</v>
      </c>
      <c r="E5" s="418">
        <f t="shared" ref="E5:E68" si="1">C5*0.005</f>
        <v>111.91950000000001</v>
      </c>
      <c r="F5" s="393">
        <f t="shared" ref="F5:F68" si="2">C5*0.2068</f>
        <v>4628.9905200000003</v>
      </c>
      <c r="G5" s="419">
        <f t="shared" ref="G5:G68" si="3">SUM(C5:F5)</f>
        <v>30213.788220000002</v>
      </c>
      <c r="H5" s="439">
        <f t="shared" ref="H5:H68" si="4">C5</f>
        <v>22383.9</v>
      </c>
      <c r="I5" s="440">
        <v>5132.4000000000005</v>
      </c>
      <c r="J5" s="440">
        <f t="shared" ref="J5:J68" si="5">C5+I5</f>
        <v>27516.300000000003</v>
      </c>
      <c r="K5" s="440">
        <f>(J5-$B$109)*0.138</f>
        <v>3797.2494000000006</v>
      </c>
      <c r="L5" s="440">
        <f t="shared" ref="L5:L68" si="6">J5*0.005</f>
        <v>137.58150000000001</v>
      </c>
      <c r="M5" s="440">
        <f t="shared" ref="M5:M68" si="7">J5*0.2068</f>
        <v>5690.3708400000005</v>
      </c>
      <c r="N5" s="440">
        <f t="shared" ref="N5:N68" si="8">SUM(J5:M5)</f>
        <v>37141.501740000007</v>
      </c>
      <c r="O5" s="394"/>
      <c r="P5" s="393" t="s">
        <v>780</v>
      </c>
      <c r="Q5" s="165" t="s">
        <v>781</v>
      </c>
      <c r="R5" s="409">
        <f>G5</f>
        <v>30213.788220000002</v>
      </c>
      <c r="S5" s="410">
        <v>0.41</v>
      </c>
      <c r="T5" s="410">
        <v>0.83</v>
      </c>
      <c r="U5" s="432">
        <v>1560</v>
      </c>
      <c r="V5" s="414">
        <f>ROUND(R5/U5,2)</f>
        <v>19.37</v>
      </c>
    </row>
    <row r="6" spans="1:22" x14ac:dyDescent="0.35">
      <c r="A6" s="434">
        <v>2</v>
      </c>
      <c r="B6" s="417" t="s">
        <v>782</v>
      </c>
      <c r="C6" s="393">
        <v>22383.9</v>
      </c>
      <c r="D6" s="393">
        <f t="shared" si="0"/>
        <v>3088.9782000000005</v>
      </c>
      <c r="E6" s="418">
        <f t="shared" si="1"/>
        <v>111.91950000000001</v>
      </c>
      <c r="F6" s="393">
        <f t="shared" si="2"/>
        <v>4628.9905200000003</v>
      </c>
      <c r="G6" s="419">
        <f t="shared" si="3"/>
        <v>30213.788220000002</v>
      </c>
      <c r="H6" s="439">
        <f t="shared" si="4"/>
        <v>22383.9</v>
      </c>
      <c r="I6" s="440">
        <v>5132.4000000000005</v>
      </c>
      <c r="J6" s="440">
        <f t="shared" si="5"/>
        <v>27516.300000000003</v>
      </c>
      <c r="K6" s="440">
        <f t="shared" ref="K6:K69" si="9">(J6-$B$109)*0.138</f>
        <v>3797.2494000000006</v>
      </c>
      <c r="L6" s="440">
        <f t="shared" si="6"/>
        <v>137.58150000000001</v>
      </c>
      <c r="M6" s="440">
        <f t="shared" si="7"/>
        <v>5690.3708400000005</v>
      </c>
      <c r="N6" s="440">
        <f>SUM(J6:M6)</f>
        <v>37141.501740000007</v>
      </c>
      <c r="O6" s="394"/>
      <c r="P6" s="393" t="s">
        <v>780</v>
      </c>
      <c r="Q6" s="165" t="s">
        <v>783</v>
      </c>
      <c r="R6" s="409">
        <f>G8</f>
        <v>30213.788220000002</v>
      </c>
      <c r="S6" s="410">
        <v>0.41</v>
      </c>
      <c r="T6" s="410">
        <v>0.83</v>
      </c>
      <c r="U6" s="432">
        <v>1560</v>
      </c>
      <c r="V6" s="414">
        <f t="shared" ref="V6:V41" si="10">ROUND(R6/U6,2)</f>
        <v>19.37</v>
      </c>
    </row>
    <row r="7" spans="1:22" x14ac:dyDescent="0.35">
      <c r="A7" s="434">
        <v>2</v>
      </c>
      <c r="B7" s="417" t="s">
        <v>784</v>
      </c>
      <c r="C7" s="393">
        <v>22383.9</v>
      </c>
      <c r="D7" s="393">
        <f t="shared" si="0"/>
        <v>3088.9782000000005</v>
      </c>
      <c r="E7" s="418">
        <f t="shared" si="1"/>
        <v>111.91950000000001</v>
      </c>
      <c r="F7" s="393">
        <f t="shared" si="2"/>
        <v>4628.9905200000003</v>
      </c>
      <c r="G7" s="419">
        <f t="shared" si="3"/>
        <v>30213.788220000002</v>
      </c>
      <c r="H7" s="439">
        <f t="shared" si="4"/>
        <v>22383.9</v>
      </c>
      <c r="I7" s="440">
        <v>5132.4000000000005</v>
      </c>
      <c r="J7" s="440">
        <f t="shared" si="5"/>
        <v>27516.300000000003</v>
      </c>
      <c r="K7" s="440">
        <f t="shared" si="9"/>
        <v>3797.2494000000006</v>
      </c>
      <c r="L7" s="440">
        <f t="shared" si="6"/>
        <v>137.58150000000001</v>
      </c>
      <c r="M7" s="440">
        <f t="shared" si="7"/>
        <v>5690.3708400000005</v>
      </c>
      <c r="N7" s="440">
        <f t="shared" si="8"/>
        <v>37141.501740000007</v>
      </c>
      <c r="O7" s="394"/>
      <c r="P7" s="393" t="s">
        <v>780</v>
      </c>
      <c r="Q7" s="165" t="s">
        <v>785</v>
      </c>
      <c r="R7" s="409">
        <f>G11</f>
        <v>30213.788220000002</v>
      </c>
      <c r="S7" s="410">
        <v>0.41</v>
      </c>
      <c r="T7" s="410">
        <v>0.83</v>
      </c>
      <c r="U7" s="432">
        <v>1560</v>
      </c>
      <c r="V7" s="414">
        <f t="shared" si="10"/>
        <v>19.37</v>
      </c>
    </row>
    <row r="8" spans="1:22" x14ac:dyDescent="0.35">
      <c r="A8" s="434">
        <v>2</v>
      </c>
      <c r="B8" s="417" t="s">
        <v>786</v>
      </c>
      <c r="C8" s="393">
        <v>22383.9</v>
      </c>
      <c r="D8" s="393">
        <f t="shared" si="0"/>
        <v>3088.9782000000005</v>
      </c>
      <c r="E8" s="418">
        <f t="shared" si="1"/>
        <v>111.91950000000001</v>
      </c>
      <c r="F8" s="393">
        <f t="shared" si="2"/>
        <v>4628.9905200000003</v>
      </c>
      <c r="G8" s="419">
        <f t="shared" si="3"/>
        <v>30213.788220000002</v>
      </c>
      <c r="H8" s="439">
        <f t="shared" si="4"/>
        <v>22383.9</v>
      </c>
      <c r="I8" s="440">
        <v>5132.4000000000005</v>
      </c>
      <c r="J8" s="440">
        <f t="shared" si="5"/>
        <v>27516.300000000003</v>
      </c>
      <c r="K8" s="440">
        <f t="shared" si="9"/>
        <v>3797.2494000000006</v>
      </c>
      <c r="L8" s="440">
        <f t="shared" si="6"/>
        <v>137.58150000000001</v>
      </c>
      <c r="M8" s="440">
        <f t="shared" si="7"/>
        <v>5690.3708400000005</v>
      </c>
      <c r="N8" s="440">
        <f t="shared" si="8"/>
        <v>37141.501740000007</v>
      </c>
      <c r="O8" s="394"/>
      <c r="P8" s="393" t="s">
        <v>787</v>
      </c>
      <c r="Q8" s="165" t="s">
        <v>788</v>
      </c>
      <c r="R8" s="409">
        <f>G12</f>
        <v>30797.7117</v>
      </c>
      <c r="S8" s="410">
        <v>0.35</v>
      </c>
      <c r="T8" s="410">
        <v>0.69</v>
      </c>
      <c r="U8" s="432">
        <v>1560</v>
      </c>
      <c r="V8" s="414">
        <f t="shared" si="10"/>
        <v>19.739999999999998</v>
      </c>
    </row>
    <row r="9" spans="1:22" x14ac:dyDescent="0.35">
      <c r="A9" s="434">
        <v>2</v>
      </c>
      <c r="B9" s="417" t="s">
        <v>789</v>
      </c>
      <c r="C9" s="393">
        <v>22383.9</v>
      </c>
      <c r="D9" s="393">
        <f t="shared" si="0"/>
        <v>3088.9782000000005</v>
      </c>
      <c r="E9" s="418">
        <f t="shared" si="1"/>
        <v>111.91950000000001</v>
      </c>
      <c r="F9" s="393">
        <f t="shared" si="2"/>
        <v>4628.9905200000003</v>
      </c>
      <c r="G9" s="419">
        <f t="shared" si="3"/>
        <v>30213.788220000002</v>
      </c>
      <c r="H9" s="439">
        <f t="shared" si="4"/>
        <v>22383.9</v>
      </c>
      <c r="I9" s="440">
        <v>5132.4000000000005</v>
      </c>
      <c r="J9" s="440">
        <f t="shared" si="5"/>
        <v>27516.300000000003</v>
      </c>
      <c r="K9" s="440">
        <f t="shared" si="9"/>
        <v>3797.2494000000006</v>
      </c>
      <c r="L9" s="440">
        <f t="shared" si="6"/>
        <v>137.58150000000001</v>
      </c>
      <c r="M9" s="440">
        <f t="shared" si="7"/>
        <v>5690.3708400000005</v>
      </c>
      <c r="N9" s="440">
        <f t="shared" si="8"/>
        <v>37141.501740000007</v>
      </c>
      <c r="O9" s="394"/>
      <c r="P9" s="393" t="s">
        <v>787</v>
      </c>
      <c r="Q9" s="165" t="s">
        <v>790</v>
      </c>
      <c r="R9" s="409">
        <f>G15</f>
        <v>32848.530330000009</v>
      </c>
      <c r="S9" s="410">
        <v>0.35</v>
      </c>
      <c r="T9" s="410">
        <v>0.69</v>
      </c>
      <c r="U9" s="432">
        <v>1560</v>
      </c>
      <c r="V9" s="414">
        <f t="shared" si="10"/>
        <v>21.06</v>
      </c>
    </row>
    <row r="10" spans="1:22" x14ac:dyDescent="0.35">
      <c r="A10" s="434">
        <v>2</v>
      </c>
      <c r="B10" s="417" t="s">
        <v>791</v>
      </c>
      <c r="C10" s="393">
        <v>22383.9</v>
      </c>
      <c r="D10" s="393">
        <f t="shared" si="0"/>
        <v>3088.9782000000005</v>
      </c>
      <c r="E10" s="418">
        <f t="shared" si="1"/>
        <v>111.91950000000001</v>
      </c>
      <c r="F10" s="393">
        <f t="shared" si="2"/>
        <v>4628.9905200000003</v>
      </c>
      <c r="G10" s="419">
        <f t="shared" si="3"/>
        <v>30213.788220000002</v>
      </c>
      <c r="H10" s="439">
        <f t="shared" si="4"/>
        <v>22383.9</v>
      </c>
      <c r="I10" s="440">
        <v>5132.4000000000005</v>
      </c>
      <c r="J10" s="440">
        <f t="shared" si="5"/>
        <v>27516.300000000003</v>
      </c>
      <c r="K10" s="440">
        <f t="shared" si="9"/>
        <v>3797.2494000000006</v>
      </c>
      <c r="L10" s="440">
        <f t="shared" si="6"/>
        <v>137.58150000000001</v>
      </c>
      <c r="M10" s="440">
        <f t="shared" si="7"/>
        <v>5690.3708400000005</v>
      </c>
      <c r="N10" s="440">
        <f t="shared" si="8"/>
        <v>37141.501740000007</v>
      </c>
      <c r="O10" s="394"/>
      <c r="P10" s="393" t="s">
        <v>787</v>
      </c>
      <c r="Q10" s="165" t="s">
        <v>792</v>
      </c>
      <c r="R10" s="409">
        <f>G18</f>
        <v>32848.530330000009</v>
      </c>
      <c r="S10" s="410">
        <v>0.35</v>
      </c>
      <c r="T10" s="410">
        <v>0.69</v>
      </c>
      <c r="U10" s="432">
        <v>1560</v>
      </c>
      <c r="V10" s="414">
        <f t="shared" si="10"/>
        <v>21.06</v>
      </c>
    </row>
    <row r="11" spans="1:22" x14ac:dyDescent="0.35">
      <c r="A11" s="434">
        <v>2</v>
      </c>
      <c r="B11" s="417" t="s">
        <v>793</v>
      </c>
      <c r="C11" s="393">
        <v>22383.9</v>
      </c>
      <c r="D11" s="393">
        <f t="shared" si="0"/>
        <v>3088.9782000000005</v>
      </c>
      <c r="E11" s="418">
        <f t="shared" si="1"/>
        <v>111.91950000000001</v>
      </c>
      <c r="F11" s="393">
        <f t="shared" si="2"/>
        <v>4628.9905200000003</v>
      </c>
      <c r="G11" s="419">
        <f t="shared" si="3"/>
        <v>30213.788220000002</v>
      </c>
      <c r="H11" s="439">
        <f t="shared" si="4"/>
        <v>22383.9</v>
      </c>
      <c r="I11" s="440">
        <v>5132.4000000000005</v>
      </c>
      <c r="J11" s="440">
        <f t="shared" si="5"/>
        <v>27516.300000000003</v>
      </c>
      <c r="K11" s="440">
        <f t="shared" si="9"/>
        <v>3797.2494000000006</v>
      </c>
      <c r="L11" s="440">
        <f t="shared" si="6"/>
        <v>137.58150000000001</v>
      </c>
      <c r="M11" s="440">
        <f t="shared" si="7"/>
        <v>5690.3708400000005</v>
      </c>
      <c r="N11" s="440">
        <f t="shared" si="8"/>
        <v>37141.501740000007</v>
      </c>
      <c r="O11" s="394"/>
      <c r="P11" s="393" t="s">
        <v>794</v>
      </c>
      <c r="Q11" s="165" t="s">
        <v>795</v>
      </c>
      <c r="R11" s="409">
        <f>G19</f>
        <v>33942.678210000005</v>
      </c>
      <c r="S11" s="410">
        <v>0.3</v>
      </c>
      <c r="T11" s="410">
        <v>0.6</v>
      </c>
      <c r="U11" s="432">
        <v>1560</v>
      </c>
      <c r="V11" s="414">
        <f t="shared" si="10"/>
        <v>21.76</v>
      </c>
    </row>
    <row r="12" spans="1:22" x14ac:dyDescent="0.35">
      <c r="A12" s="434">
        <v>3</v>
      </c>
      <c r="B12" s="417" t="s">
        <v>796</v>
      </c>
      <c r="C12" s="393">
        <v>22816.5</v>
      </c>
      <c r="D12" s="393">
        <f t="shared" si="0"/>
        <v>3148.6770000000001</v>
      </c>
      <c r="E12" s="418">
        <f t="shared" si="1"/>
        <v>114.0825</v>
      </c>
      <c r="F12" s="393">
        <f t="shared" si="2"/>
        <v>4718.4522000000006</v>
      </c>
      <c r="G12" s="419">
        <f t="shared" si="3"/>
        <v>30797.7117</v>
      </c>
      <c r="H12" s="439">
        <f t="shared" si="4"/>
        <v>22816.5</v>
      </c>
      <c r="I12" s="440">
        <v>5132.4000000000005</v>
      </c>
      <c r="J12" s="440">
        <f t="shared" si="5"/>
        <v>27948.9</v>
      </c>
      <c r="K12" s="440">
        <f t="shared" si="9"/>
        <v>3856.9482000000007</v>
      </c>
      <c r="L12" s="440">
        <f t="shared" si="6"/>
        <v>139.74450000000002</v>
      </c>
      <c r="M12" s="440">
        <f t="shared" si="7"/>
        <v>5779.8325200000008</v>
      </c>
      <c r="N12" s="440">
        <f t="shared" si="8"/>
        <v>37725.425220000005</v>
      </c>
      <c r="O12" s="394"/>
      <c r="P12" s="393" t="s">
        <v>794</v>
      </c>
      <c r="Q12" s="165" t="s">
        <v>797</v>
      </c>
      <c r="R12" s="409">
        <f>G22</f>
        <v>37249.215780000006</v>
      </c>
      <c r="S12" s="410">
        <v>0.3</v>
      </c>
      <c r="T12" s="410">
        <v>0.6</v>
      </c>
      <c r="U12" s="432">
        <v>1560</v>
      </c>
      <c r="V12" s="414">
        <f t="shared" si="10"/>
        <v>23.88</v>
      </c>
    </row>
    <row r="13" spans="1:22" x14ac:dyDescent="0.35">
      <c r="A13" s="434">
        <v>3</v>
      </c>
      <c r="B13" s="417" t="s">
        <v>798</v>
      </c>
      <c r="C13" s="393">
        <v>22816.5</v>
      </c>
      <c r="D13" s="393">
        <f t="shared" si="0"/>
        <v>3148.6770000000001</v>
      </c>
      <c r="E13" s="418">
        <f t="shared" si="1"/>
        <v>114.0825</v>
      </c>
      <c r="F13" s="393">
        <f t="shared" si="2"/>
        <v>4718.4522000000006</v>
      </c>
      <c r="G13" s="419">
        <f t="shared" si="3"/>
        <v>30797.7117</v>
      </c>
      <c r="H13" s="439">
        <f t="shared" si="4"/>
        <v>22816.5</v>
      </c>
      <c r="I13" s="440">
        <v>5132.4000000000005</v>
      </c>
      <c r="J13" s="440">
        <f t="shared" si="5"/>
        <v>27948.9</v>
      </c>
      <c r="K13" s="440">
        <f t="shared" si="9"/>
        <v>3856.9482000000007</v>
      </c>
      <c r="L13" s="440">
        <f t="shared" si="6"/>
        <v>139.74450000000002</v>
      </c>
      <c r="M13" s="440">
        <f t="shared" si="7"/>
        <v>5779.8325200000008</v>
      </c>
      <c r="N13" s="440">
        <f t="shared" si="8"/>
        <v>37725.425220000005</v>
      </c>
      <c r="O13" s="394"/>
      <c r="P13" s="393" t="s">
        <v>794</v>
      </c>
      <c r="Q13" s="165" t="s">
        <v>799</v>
      </c>
      <c r="R13" s="409">
        <f>G25</f>
        <v>37249.215780000006</v>
      </c>
      <c r="S13" s="410">
        <v>0.3</v>
      </c>
      <c r="T13" s="410">
        <v>0.6</v>
      </c>
      <c r="U13" s="432">
        <v>1560</v>
      </c>
      <c r="V13" s="414">
        <f t="shared" si="10"/>
        <v>23.88</v>
      </c>
    </row>
    <row r="14" spans="1:22" x14ac:dyDescent="0.35">
      <c r="A14" s="434">
        <v>3</v>
      </c>
      <c r="B14" s="417" t="s">
        <v>800</v>
      </c>
      <c r="C14" s="393">
        <v>24335.850000000002</v>
      </c>
      <c r="D14" s="393">
        <f t="shared" si="0"/>
        <v>3358.3473000000004</v>
      </c>
      <c r="E14" s="418">
        <f t="shared" si="1"/>
        <v>121.67925000000001</v>
      </c>
      <c r="F14" s="393">
        <f t="shared" si="2"/>
        <v>5032.6537800000006</v>
      </c>
      <c r="G14" s="419">
        <f t="shared" si="3"/>
        <v>32848.530330000009</v>
      </c>
      <c r="H14" s="439">
        <f t="shared" si="4"/>
        <v>24335.850000000002</v>
      </c>
      <c r="I14" s="440">
        <v>5132.4000000000005</v>
      </c>
      <c r="J14" s="440">
        <f t="shared" si="5"/>
        <v>29468.250000000004</v>
      </c>
      <c r="K14" s="440">
        <f t="shared" si="9"/>
        <v>4066.6185000000009</v>
      </c>
      <c r="L14" s="440">
        <f t="shared" si="6"/>
        <v>147.34125000000003</v>
      </c>
      <c r="M14" s="440">
        <f t="shared" si="7"/>
        <v>6094.0341000000008</v>
      </c>
      <c r="N14" s="440">
        <f t="shared" si="8"/>
        <v>39776.243849999999</v>
      </c>
      <c r="O14" s="394"/>
      <c r="P14" s="393" t="s">
        <v>801</v>
      </c>
      <c r="Q14" s="165" t="s">
        <v>802</v>
      </c>
      <c r="R14" s="409">
        <f>G26</f>
        <v>38344.78095</v>
      </c>
      <c r="S14" s="410">
        <v>0.3</v>
      </c>
      <c r="T14" s="410">
        <v>0.6</v>
      </c>
      <c r="U14" s="432">
        <v>1560</v>
      </c>
      <c r="V14" s="414">
        <f t="shared" si="10"/>
        <v>24.58</v>
      </c>
    </row>
    <row r="15" spans="1:22" x14ac:dyDescent="0.35">
      <c r="A15" s="434">
        <v>3</v>
      </c>
      <c r="B15" s="417" t="s">
        <v>803</v>
      </c>
      <c r="C15" s="393">
        <v>24335.850000000002</v>
      </c>
      <c r="D15" s="393">
        <f t="shared" si="0"/>
        <v>3358.3473000000004</v>
      </c>
      <c r="E15" s="418">
        <f t="shared" si="1"/>
        <v>121.67925000000001</v>
      </c>
      <c r="F15" s="393">
        <f t="shared" si="2"/>
        <v>5032.6537800000006</v>
      </c>
      <c r="G15" s="419">
        <f t="shared" si="3"/>
        <v>32848.530330000009</v>
      </c>
      <c r="H15" s="439">
        <f t="shared" si="4"/>
        <v>24335.850000000002</v>
      </c>
      <c r="I15" s="440">
        <v>5132.4000000000005</v>
      </c>
      <c r="J15" s="440">
        <f t="shared" si="5"/>
        <v>29468.250000000004</v>
      </c>
      <c r="K15" s="440">
        <f t="shared" si="9"/>
        <v>4066.6185000000009</v>
      </c>
      <c r="L15" s="440">
        <f t="shared" si="6"/>
        <v>147.34125000000003</v>
      </c>
      <c r="M15" s="440">
        <f t="shared" si="7"/>
        <v>6094.0341000000008</v>
      </c>
      <c r="N15" s="440">
        <f t="shared" si="8"/>
        <v>39776.243849999999</v>
      </c>
      <c r="O15" s="394"/>
      <c r="P15" s="393" t="s">
        <v>801</v>
      </c>
      <c r="Q15" s="165" t="s">
        <v>84</v>
      </c>
      <c r="R15" s="409">
        <f>G29</f>
        <v>41356.522199999999</v>
      </c>
      <c r="S15" s="410">
        <v>0.3</v>
      </c>
      <c r="T15" s="410">
        <v>0.6</v>
      </c>
      <c r="U15" s="432">
        <v>1560</v>
      </c>
      <c r="V15" s="414">
        <f t="shared" si="10"/>
        <v>26.51</v>
      </c>
    </row>
    <row r="16" spans="1:22" x14ac:dyDescent="0.35">
      <c r="A16" s="434">
        <v>3</v>
      </c>
      <c r="B16" s="417" t="s">
        <v>804</v>
      </c>
      <c r="C16" s="393">
        <v>24335.850000000002</v>
      </c>
      <c r="D16" s="393">
        <f t="shared" si="0"/>
        <v>3358.3473000000004</v>
      </c>
      <c r="E16" s="418">
        <f t="shared" si="1"/>
        <v>121.67925000000001</v>
      </c>
      <c r="F16" s="393">
        <f t="shared" si="2"/>
        <v>5032.6537800000006</v>
      </c>
      <c r="G16" s="419">
        <f t="shared" si="3"/>
        <v>32848.530330000009</v>
      </c>
      <c r="H16" s="439">
        <f t="shared" si="4"/>
        <v>24335.850000000002</v>
      </c>
      <c r="I16" s="440">
        <v>5132.4000000000005</v>
      </c>
      <c r="J16" s="440">
        <f t="shared" si="5"/>
        <v>29468.250000000004</v>
      </c>
      <c r="K16" s="440">
        <f t="shared" si="9"/>
        <v>4066.6185000000009</v>
      </c>
      <c r="L16" s="440">
        <f t="shared" si="6"/>
        <v>147.34125000000003</v>
      </c>
      <c r="M16" s="440">
        <f t="shared" si="7"/>
        <v>6094.0341000000008</v>
      </c>
      <c r="N16" s="440">
        <f t="shared" si="8"/>
        <v>39776.243849999999</v>
      </c>
      <c r="O16" s="394"/>
      <c r="P16" s="393" t="s">
        <v>801</v>
      </c>
      <c r="Q16" s="165" t="s">
        <v>805</v>
      </c>
      <c r="R16" s="409">
        <f>G33</f>
        <v>46677.028860000006</v>
      </c>
      <c r="S16" s="410">
        <v>0.3</v>
      </c>
      <c r="T16" s="410">
        <v>0.6</v>
      </c>
      <c r="U16" s="432">
        <v>1560</v>
      </c>
      <c r="V16" s="414">
        <f t="shared" si="10"/>
        <v>29.92</v>
      </c>
    </row>
    <row r="17" spans="1:22" x14ac:dyDescent="0.35">
      <c r="A17" s="434">
        <v>3</v>
      </c>
      <c r="B17" s="417" t="s">
        <v>806</v>
      </c>
      <c r="C17" s="393">
        <v>24335.850000000002</v>
      </c>
      <c r="D17" s="393">
        <f t="shared" si="0"/>
        <v>3358.3473000000004</v>
      </c>
      <c r="E17" s="418">
        <f t="shared" si="1"/>
        <v>121.67925000000001</v>
      </c>
      <c r="F17" s="393">
        <f t="shared" si="2"/>
        <v>5032.6537800000006</v>
      </c>
      <c r="G17" s="419">
        <f t="shared" si="3"/>
        <v>32848.530330000009</v>
      </c>
      <c r="H17" s="439">
        <f t="shared" si="4"/>
        <v>24335.850000000002</v>
      </c>
      <c r="I17" s="440">
        <v>5132.4000000000005</v>
      </c>
      <c r="J17" s="440">
        <f t="shared" si="5"/>
        <v>29468.250000000004</v>
      </c>
      <c r="K17" s="440">
        <f t="shared" si="9"/>
        <v>4066.6185000000009</v>
      </c>
      <c r="L17" s="440">
        <f t="shared" si="6"/>
        <v>147.34125000000003</v>
      </c>
      <c r="M17" s="440">
        <f t="shared" si="7"/>
        <v>6094.0341000000008</v>
      </c>
      <c r="N17" s="440">
        <f t="shared" si="8"/>
        <v>39776.243849999999</v>
      </c>
      <c r="O17" s="394"/>
      <c r="P17" s="393" t="s">
        <v>807</v>
      </c>
      <c r="Q17" s="165" t="s">
        <v>808</v>
      </c>
      <c r="R17" s="409">
        <f>G34</f>
        <v>47771.176740000003</v>
      </c>
      <c r="S17" s="410">
        <v>0.3</v>
      </c>
      <c r="T17" s="410">
        <v>0.6</v>
      </c>
      <c r="U17" s="432">
        <v>1560</v>
      </c>
      <c r="V17" s="414">
        <f t="shared" si="10"/>
        <v>30.62</v>
      </c>
    </row>
    <row r="18" spans="1:22" x14ac:dyDescent="0.35">
      <c r="A18" s="434">
        <v>3</v>
      </c>
      <c r="B18" s="417" t="s">
        <v>809</v>
      </c>
      <c r="C18" s="393">
        <v>24335.850000000002</v>
      </c>
      <c r="D18" s="393">
        <f t="shared" si="0"/>
        <v>3358.3473000000004</v>
      </c>
      <c r="E18" s="418">
        <f t="shared" si="1"/>
        <v>121.67925000000001</v>
      </c>
      <c r="F18" s="393">
        <f t="shared" si="2"/>
        <v>5032.6537800000006</v>
      </c>
      <c r="G18" s="419">
        <f t="shared" si="3"/>
        <v>32848.530330000009</v>
      </c>
      <c r="H18" s="439">
        <f t="shared" si="4"/>
        <v>24335.850000000002</v>
      </c>
      <c r="I18" s="440">
        <v>5132.4000000000005</v>
      </c>
      <c r="J18" s="440">
        <f t="shared" si="5"/>
        <v>29468.250000000004</v>
      </c>
      <c r="K18" s="440">
        <f t="shared" si="9"/>
        <v>4066.6185000000009</v>
      </c>
      <c r="L18" s="440">
        <f t="shared" si="6"/>
        <v>147.34125000000003</v>
      </c>
      <c r="M18" s="440">
        <f t="shared" si="7"/>
        <v>6094.0341000000008</v>
      </c>
      <c r="N18" s="440">
        <f t="shared" si="8"/>
        <v>39776.243849999999</v>
      </c>
      <c r="O18" s="394"/>
      <c r="P18" s="393" t="s">
        <v>807</v>
      </c>
      <c r="Q18" s="165" t="s">
        <v>90</v>
      </c>
      <c r="R18" s="409">
        <f>G38</f>
        <v>50415.839879999992</v>
      </c>
      <c r="S18" s="410">
        <v>0.3</v>
      </c>
      <c r="T18" s="410">
        <v>0.6</v>
      </c>
      <c r="U18" s="432">
        <v>1560</v>
      </c>
      <c r="V18" s="414">
        <f t="shared" si="10"/>
        <v>32.32</v>
      </c>
    </row>
    <row r="19" spans="1:22" x14ac:dyDescent="0.35">
      <c r="A19" s="434">
        <v>4</v>
      </c>
      <c r="B19" s="417" t="s">
        <v>810</v>
      </c>
      <c r="C19" s="393">
        <v>25146.45</v>
      </c>
      <c r="D19" s="393">
        <f t="shared" si="0"/>
        <v>3470.2101000000002</v>
      </c>
      <c r="E19" s="418">
        <f t="shared" si="1"/>
        <v>125.73225000000001</v>
      </c>
      <c r="F19" s="393">
        <f t="shared" si="2"/>
        <v>5200.2858600000009</v>
      </c>
      <c r="G19" s="419">
        <f t="shared" si="3"/>
        <v>33942.678210000005</v>
      </c>
      <c r="H19" s="439">
        <f t="shared" si="4"/>
        <v>25146.45</v>
      </c>
      <c r="I19" s="440">
        <v>5132.4000000000005</v>
      </c>
      <c r="J19" s="440">
        <f t="shared" si="5"/>
        <v>30278.850000000002</v>
      </c>
      <c r="K19" s="440">
        <f t="shared" si="9"/>
        <v>4178.4813000000004</v>
      </c>
      <c r="L19" s="440">
        <f t="shared" si="6"/>
        <v>151.39425000000003</v>
      </c>
      <c r="M19" s="440">
        <f t="shared" si="7"/>
        <v>6261.6661800000011</v>
      </c>
      <c r="N19" s="440">
        <f t="shared" si="8"/>
        <v>40870.391730000003</v>
      </c>
      <c r="O19" s="394"/>
      <c r="P19" s="393" t="s">
        <v>807</v>
      </c>
      <c r="Q19" s="165" t="s">
        <v>811</v>
      </c>
      <c r="R19" s="409">
        <f>G42</f>
        <v>57524.966520000002</v>
      </c>
      <c r="S19" s="410">
        <v>0.3</v>
      </c>
      <c r="T19" s="410">
        <v>0.6</v>
      </c>
      <c r="U19" s="432">
        <v>1560</v>
      </c>
      <c r="V19" s="414">
        <f t="shared" si="10"/>
        <v>36.869999999999997</v>
      </c>
    </row>
    <row r="20" spans="1:22" x14ac:dyDescent="0.35">
      <c r="A20" s="434">
        <v>4</v>
      </c>
      <c r="B20" s="417" t="s">
        <v>812</v>
      </c>
      <c r="C20" s="393">
        <v>25146.45</v>
      </c>
      <c r="D20" s="393">
        <f t="shared" si="0"/>
        <v>3470.2101000000002</v>
      </c>
      <c r="E20" s="418">
        <f t="shared" si="1"/>
        <v>125.73225000000001</v>
      </c>
      <c r="F20" s="393">
        <f t="shared" si="2"/>
        <v>5200.2858600000009</v>
      </c>
      <c r="G20" s="419">
        <f t="shared" si="3"/>
        <v>33942.678210000005</v>
      </c>
      <c r="H20" s="439">
        <f t="shared" si="4"/>
        <v>25146.45</v>
      </c>
      <c r="I20" s="440">
        <v>5132.4000000000005</v>
      </c>
      <c r="J20" s="440">
        <f t="shared" si="5"/>
        <v>30278.850000000002</v>
      </c>
      <c r="K20" s="440">
        <f t="shared" si="9"/>
        <v>4178.4813000000004</v>
      </c>
      <c r="L20" s="440">
        <f t="shared" si="6"/>
        <v>151.39425000000003</v>
      </c>
      <c r="M20" s="440">
        <f t="shared" si="7"/>
        <v>6261.6661800000011</v>
      </c>
      <c r="N20" s="440">
        <f t="shared" si="8"/>
        <v>40870.391730000003</v>
      </c>
      <c r="O20" s="394"/>
      <c r="P20" s="393" t="s">
        <v>813</v>
      </c>
      <c r="Q20" s="165" t="s">
        <v>814</v>
      </c>
      <c r="R20" s="409">
        <f>G43</f>
        <v>59042.884110000006</v>
      </c>
      <c r="S20" s="410">
        <v>0.3</v>
      </c>
      <c r="T20" s="410">
        <v>0.6</v>
      </c>
      <c r="U20" s="432">
        <v>1560</v>
      </c>
      <c r="V20" s="414">
        <f t="shared" si="10"/>
        <v>37.85</v>
      </c>
    </row>
    <row r="21" spans="1:22" x14ac:dyDescent="0.35">
      <c r="A21" s="434">
        <v>4</v>
      </c>
      <c r="B21" s="417" t="s">
        <v>815</v>
      </c>
      <c r="C21" s="393">
        <v>25146.45</v>
      </c>
      <c r="D21" s="393">
        <f t="shared" si="0"/>
        <v>3470.2101000000002</v>
      </c>
      <c r="E21" s="418">
        <f t="shared" si="1"/>
        <v>125.73225000000001</v>
      </c>
      <c r="F21" s="393">
        <f t="shared" si="2"/>
        <v>5200.2858600000009</v>
      </c>
      <c r="G21" s="419">
        <f t="shared" si="3"/>
        <v>33942.678210000005</v>
      </c>
      <c r="H21" s="439">
        <f t="shared" si="4"/>
        <v>25146.45</v>
      </c>
      <c r="I21" s="440">
        <v>5132.4000000000005</v>
      </c>
      <c r="J21" s="440">
        <f t="shared" si="5"/>
        <v>30278.850000000002</v>
      </c>
      <c r="K21" s="440">
        <f t="shared" si="9"/>
        <v>4178.4813000000004</v>
      </c>
      <c r="L21" s="440">
        <f t="shared" si="6"/>
        <v>151.39425000000003</v>
      </c>
      <c r="M21" s="440">
        <f t="shared" si="7"/>
        <v>6261.6661800000011</v>
      </c>
      <c r="N21" s="440">
        <f t="shared" si="8"/>
        <v>40870.391730000003</v>
      </c>
      <c r="O21" s="394"/>
      <c r="P21" s="393" t="s">
        <v>813</v>
      </c>
      <c r="Q21" s="165" t="s">
        <v>83</v>
      </c>
      <c r="R21" s="409">
        <f>G47</f>
        <v>62085.805740000003</v>
      </c>
      <c r="S21" s="410">
        <v>0.3</v>
      </c>
      <c r="T21" s="410">
        <v>0.6</v>
      </c>
      <c r="U21" s="432">
        <v>1560</v>
      </c>
      <c r="V21" s="414">
        <f t="shared" si="10"/>
        <v>39.799999999999997</v>
      </c>
    </row>
    <row r="22" spans="1:22" x14ac:dyDescent="0.35">
      <c r="A22" s="434">
        <v>4</v>
      </c>
      <c r="B22" s="417" t="s">
        <v>816</v>
      </c>
      <c r="C22" s="393">
        <v>27596.100000000002</v>
      </c>
      <c r="D22" s="393">
        <f t="shared" si="0"/>
        <v>3808.2618000000007</v>
      </c>
      <c r="E22" s="418">
        <f t="shared" si="1"/>
        <v>137.98050000000001</v>
      </c>
      <c r="F22" s="393">
        <f t="shared" si="2"/>
        <v>5706.8734800000011</v>
      </c>
      <c r="G22" s="419">
        <f t="shared" si="3"/>
        <v>37249.215780000006</v>
      </c>
      <c r="H22" s="439">
        <f t="shared" si="4"/>
        <v>27596.100000000002</v>
      </c>
      <c r="I22" s="440">
        <v>5519.2200000000012</v>
      </c>
      <c r="J22" s="440">
        <f t="shared" si="5"/>
        <v>33115.320000000007</v>
      </c>
      <c r="K22" s="440">
        <f t="shared" si="9"/>
        <v>4569.9141600000012</v>
      </c>
      <c r="L22" s="440">
        <f t="shared" si="6"/>
        <v>165.57660000000004</v>
      </c>
      <c r="M22" s="440">
        <f t="shared" si="7"/>
        <v>6848.2481760000019</v>
      </c>
      <c r="N22" s="440">
        <f t="shared" si="8"/>
        <v>44699.058936000009</v>
      </c>
      <c r="O22" s="394"/>
      <c r="P22" s="393" t="s">
        <v>813</v>
      </c>
      <c r="Q22" s="165" t="s">
        <v>817</v>
      </c>
      <c r="R22" s="409">
        <f>G51</f>
        <v>67565.048880000002</v>
      </c>
      <c r="S22" s="410">
        <v>0.3</v>
      </c>
      <c r="T22" s="410">
        <v>0.6</v>
      </c>
      <c r="U22" s="432">
        <v>1560</v>
      </c>
      <c r="V22" s="414">
        <f t="shared" si="10"/>
        <v>43.31</v>
      </c>
    </row>
    <row r="23" spans="1:22" x14ac:dyDescent="0.35">
      <c r="A23" s="434">
        <v>4</v>
      </c>
      <c r="B23" s="417" t="s">
        <v>818</v>
      </c>
      <c r="C23" s="393">
        <v>27596.100000000002</v>
      </c>
      <c r="D23" s="393">
        <f t="shared" si="0"/>
        <v>3808.2618000000007</v>
      </c>
      <c r="E23" s="418">
        <f t="shared" si="1"/>
        <v>137.98050000000001</v>
      </c>
      <c r="F23" s="393">
        <f t="shared" si="2"/>
        <v>5706.8734800000011</v>
      </c>
      <c r="G23" s="419">
        <f t="shared" si="3"/>
        <v>37249.215780000006</v>
      </c>
      <c r="H23" s="439">
        <f t="shared" si="4"/>
        <v>27596.100000000002</v>
      </c>
      <c r="I23" s="440">
        <v>5519.2200000000012</v>
      </c>
      <c r="J23" s="440">
        <f t="shared" si="5"/>
        <v>33115.320000000007</v>
      </c>
      <c r="K23" s="440">
        <f t="shared" si="9"/>
        <v>4569.9141600000012</v>
      </c>
      <c r="L23" s="440">
        <f t="shared" si="6"/>
        <v>165.57660000000004</v>
      </c>
      <c r="M23" s="440">
        <f t="shared" si="7"/>
        <v>6848.2481760000019</v>
      </c>
      <c r="N23" s="440">
        <f t="shared" si="8"/>
        <v>44699.058936000009</v>
      </c>
      <c r="O23" s="394"/>
      <c r="P23" s="393" t="s">
        <v>819</v>
      </c>
      <c r="Q23" s="165" t="s">
        <v>820</v>
      </c>
      <c r="R23" s="409">
        <f>G52</f>
        <v>68775.414539999998</v>
      </c>
      <c r="S23" s="410">
        <v>0.3</v>
      </c>
      <c r="T23" s="410">
        <v>0.6</v>
      </c>
      <c r="U23" s="432">
        <v>1560</v>
      </c>
      <c r="V23" s="414">
        <f t="shared" si="10"/>
        <v>44.09</v>
      </c>
    </row>
    <row r="24" spans="1:22" x14ac:dyDescent="0.35">
      <c r="A24" s="434">
        <v>4</v>
      </c>
      <c r="B24" s="417" t="s">
        <v>821</v>
      </c>
      <c r="C24" s="393">
        <v>27596.100000000002</v>
      </c>
      <c r="D24" s="393">
        <f t="shared" si="0"/>
        <v>3808.2618000000007</v>
      </c>
      <c r="E24" s="418">
        <f t="shared" si="1"/>
        <v>137.98050000000001</v>
      </c>
      <c r="F24" s="393">
        <f t="shared" si="2"/>
        <v>5706.8734800000011</v>
      </c>
      <c r="G24" s="419">
        <f t="shared" si="3"/>
        <v>37249.215780000006</v>
      </c>
      <c r="H24" s="439">
        <f t="shared" si="4"/>
        <v>27596.100000000002</v>
      </c>
      <c r="I24" s="440">
        <v>5519.2200000000012</v>
      </c>
      <c r="J24" s="440">
        <f t="shared" si="5"/>
        <v>33115.320000000007</v>
      </c>
      <c r="K24" s="440">
        <f t="shared" si="9"/>
        <v>4569.9141600000012</v>
      </c>
      <c r="L24" s="440">
        <f t="shared" si="6"/>
        <v>165.57660000000004</v>
      </c>
      <c r="M24" s="440">
        <f t="shared" si="7"/>
        <v>6848.2481760000019</v>
      </c>
      <c r="N24" s="440">
        <f t="shared" si="8"/>
        <v>44699.058936000009</v>
      </c>
      <c r="O24" s="394"/>
      <c r="P24" s="393" t="s">
        <v>819</v>
      </c>
      <c r="Q24" s="165" t="s">
        <v>85</v>
      </c>
      <c r="R24" s="409">
        <f>G54</f>
        <v>68775.414539999998</v>
      </c>
      <c r="S24" s="410">
        <v>0.3</v>
      </c>
      <c r="T24" s="410">
        <v>0.6</v>
      </c>
      <c r="U24" s="432">
        <v>1560</v>
      </c>
      <c r="V24" s="414">
        <f t="shared" si="10"/>
        <v>44.09</v>
      </c>
    </row>
    <row r="25" spans="1:22" x14ac:dyDescent="0.35">
      <c r="A25" s="434">
        <v>4</v>
      </c>
      <c r="B25" s="417" t="s">
        <v>822</v>
      </c>
      <c r="C25" s="393">
        <v>27596.100000000002</v>
      </c>
      <c r="D25" s="393">
        <f t="shared" si="0"/>
        <v>3808.2618000000007</v>
      </c>
      <c r="E25" s="418">
        <f t="shared" si="1"/>
        <v>137.98050000000001</v>
      </c>
      <c r="F25" s="393">
        <f t="shared" si="2"/>
        <v>5706.8734800000011</v>
      </c>
      <c r="G25" s="419">
        <f t="shared" si="3"/>
        <v>37249.215780000006</v>
      </c>
      <c r="H25" s="439">
        <f t="shared" si="4"/>
        <v>27596.100000000002</v>
      </c>
      <c r="I25" s="440">
        <v>5519.2200000000012</v>
      </c>
      <c r="J25" s="440">
        <f t="shared" si="5"/>
        <v>33115.320000000007</v>
      </c>
      <c r="K25" s="440">
        <f t="shared" si="9"/>
        <v>4569.9141600000012</v>
      </c>
      <c r="L25" s="440">
        <f t="shared" si="6"/>
        <v>165.57660000000004</v>
      </c>
      <c r="M25" s="440">
        <f t="shared" si="7"/>
        <v>6848.2481760000019</v>
      </c>
      <c r="N25" s="440">
        <f t="shared" si="8"/>
        <v>44699.058936000009</v>
      </c>
      <c r="O25" s="394"/>
      <c r="P25" s="393" t="s">
        <v>819</v>
      </c>
      <c r="Q25" s="165" t="s">
        <v>823</v>
      </c>
      <c r="R25" s="409">
        <f>G57</f>
        <v>77410.962510000012</v>
      </c>
      <c r="S25" s="410">
        <v>0.3</v>
      </c>
      <c r="T25" s="410">
        <v>0.6</v>
      </c>
      <c r="U25" s="432">
        <v>1560</v>
      </c>
      <c r="V25" s="414">
        <f t="shared" si="10"/>
        <v>49.62</v>
      </c>
    </row>
    <row r="26" spans="1:22" x14ac:dyDescent="0.35">
      <c r="A26" s="434">
        <v>5</v>
      </c>
      <c r="B26" s="417" t="s">
        <v>824</v>
      </c>
      <c r="C26" s="393">
        <v>28407.75</v>
      </c>
      <c r="D26" s="393">
        <f t="shared" si="0"/>
        <v>3920.2695000000003</v>
      </c>
      <c r="E26" s="418">
        <f t="shared" si="1"/>
        <v>142.03874999999999</v>
      </c>
      <c r="F26" s="393">
        <f t="shared" si="2"/>
        <v>5874.7227000000003</v>
      </c>
      <c r="G26" s="419">
        <f t="shared" si="3"/>
        <v>38344.78095</v>
      </c>
      <c r="H26" s="439">
        <f t="shared" si="4"/>
        <v>28407.75</v>
      </c>
      <c r="I26" s="440">
        <v>5681.55</v>
      </c>
      <c r="J26" s="440">
        <f t="shared" si="5"/>
        <v>34089.300000000003</v>
      </c>
      <c r="K26" s="440">
        <f t="shared" si="9"/>
        <v>4704.3234000000011</v>
      </c>
      <c r="L26" s="440">
        <f t="shared" si="6"/>
        <v>170.44650000000001</v>
      </c>
      <c r="M26" s="440">
        <f t="shared" si="7"/>
        <v>7049.6672400000007</v>
      </c>
      <c r="N26" s="440">
        <f t="shared" si="8"/>
        <v>46013.737140000005</v>
      </c>
      <c r="O26" s="394"/>
      <c r="P26" s="393" t="s">
        <v>825</v>
      </c>
      <c r="Q26" s="165" t="s">
        <v>826</v>
      </c>
      <c r="R26" s="409">
        <f>G58</f>
        <v>79600.675560000018</v>
      </c>
      <c r="S26" s="410">
        <v>0.3</v>
      </c>
      <c r="T26" s="410">
        <v>0.6</v>
      </c>
      <c r="U26" s="432">
        <v>1560</v>
      </c>
      <c r="V26" s="414">
        <f t="shared" si="10"/>
        <v>51.03</v>
      </c>
    </row>
    <row r="27" spans="1:22" x14ac:dyDescent="0.35">
      <c r="A27" s="434">
        <v>5</v>
      </c>
      <c r="B27" s="417" t="s">
        <v>827</v>
      </c>
      <c r="C27" s="393">
        <v>28407.75</v>
      </c>
      <c r="D27" s="393">
        <f t="shared" si="0"/>
        <v>3920.2695000000003</v>
      </c>
      <c r="E27" s="418">
        <f t="shared" si="1"/>
        <v>142.03874999999999</v>
      </c>
      <c r="F27" s="393">
        <f t="shared" si="2"/>
        <v>5874.7227000000003</v>
      </c>
      <c r="G27" s="419">
        <f t="shared" si="3"/>
        <v>38344.78095</v>
      </c>
      <c r="H27" s="439">
        <f t="shared" si="4"/>
        <v>28407.75</v>
      </c>
      <c r="I27" s="440">
        <v>5681.55</v>
      </c>
      <c r="J27" s="440">
        <f t="shared" si="5"/>
        <v>34089.300000000003</v>
      </c>
      <c r="K27" s="440">
        <f t="shared" si="9"/>
        <v>4704.3234000000011</v>
      </c>
      <c r="L27" s="440">
        <f t="shared" si="6"/>
        <v>170.44650000000001</v>
      </c>
      <c r="M27" s="440">
        <f t="shared" si="7"/>
        <v>7049.6672400000007</v>
      </c>
      <c r="N27" s="440">
        <f t="shared" si="8"/>
        <v>46013.737140000005</v>
      </c>
      <c r="O27" s="394"/>
      <c r="P27" s="393" t="s">
        <v>825</v>
      </c>
      <c r="Q27" s="165" t="s">
        <v>828</v>
      </c>
      <c r="R27" s="409">
        <f>G60</f>
        <v>79600.675560000018</v>
      </c>
      <c r="S27" s="410">
        <v>0.3</v>
      </c>
      <c r="T27" s="410">
        <v>0.6</v>
      </c>
      <c r="U27" s="432">
        <v>1560</v>
      </c>
      <c r="V27" s="414">
        <f t="shared" si="10"/>
        <v>51.03</v>
      </c>
    </row>
    <row r="28" spans="1:22" x14ac:dyDescent="0.35">
      <c r="A28" s="434">
        <v>5</v>
      </c>
      <c r="B28" s="417" t="s">
        <v>829</v>
      </c>
      <c r="C28" s="393">
        <v>30639</v>
      </c>
      <c r="D28" s="393">
        <f t="shared" si="0"/>
        <v>4228.1820000000007</v>
      </c>
      <c r="E28" s="418">
        <f t="shared" si="1"/>
        <v>153.19499999999999</v>
      </c>
      <c r="F28" s="393">
        <f t="shared" si="2"/>
        <v>6336.1451999999999</v>
      </c>
      <c r="G28" s="419">
        <f t="shared" si="3"/>
        <v>41356.522199999999</v>
      </c>
      <c r="H28" s="439">
        <f t="shared" si="4"/>
        <v>30639</v>
      </c>
      <c r="I28" s="440">
        <v>6127.8</v>
      </c>
      <c r="J28" s="440">
        <f t="shared" si="5"/>
        <v>36766.800000000003</v>
      </c>
      <c r="K28" s="440">
        <f t="shared" si="9"/>
        <v>5073.818400000001</v>
      </c>
      <c r="L28" s="440">
        <f t="shared" si="6"/>
        <v>183.83400000000003</v>
      </c>
      <c r="M28" s="440">
        <f t="shared" si="7"/>
        <v>7603.374240000001</v>
      </c>
      <c r="N28" s="440">
        <f t="shared" si="8"/>
        <v>49627.826640000014</v>
      </c>
      <c r="O28" s="394"/>
      <c r="P28" s="393" t="s">
        <v>825</v>
      </c>
      <c r="Q28" s="165" t="s">
        <v>830</v>
      </c>
      <c r="R28" s="409">
        <f>G63</f>
        <v>92495.179980000001</v>
      </c>
      <c r="S28" s="410">
        <v>0.3</v>
      </c>
      <c r="T28" s="410">
        <v>0.6</v>
      </c>
      <c r="U28" s="432">
        <v>1560</v>
      </c>
      <c r="V28" s="414">
        <f t="shared" si="10"/>
        <v>59.29</v>
      </c>
    </row>
    <row r="29" spans="1:22" x14ac:dyDescent="0.35">
      <c r="A29" s="434">
        <v>5</v>
      </c>
      <c r="B29" s="417" t="s">
        <v>831</v>
      </c>
      <c r="C29" s="393">
        <v>30639</v>
      </c>
      <c r="D29" s="393">
        <f t="shared" si="0"/>
        <v>4228.1820000000007</v>
      </c>
      <c r="E29" s="418">
        <f t="shared" si="1"/>
        <v>153.19499999999999</v>
      </c>
      <c r="F29" s="393">
        <f t="shared" si="2"/>
        <v>6336.1451999999999</v>
      </c>
      <c r="G29" s="419">
        <f t="shared" si="3"/>
        <v>41356.522199999999</v>
      </c>
      <c r="H29" s="439">
        <f t="shared" si="4"/>
        <v>30639</v>
      </c>
      <c r="I29" s="440">
        <v>6127.8</v>
      </c>
      <c r="J29" s="440">
        <f t="shared" si="5"/>
        <v>36766.800000000003</v>
      </c>
      <c r="K29" s="440">
        <f t="shared" si="9"/>
        <v>5073.818400000001</v>
      </c>
      <c r="L29" s="440">
        <f t="shared" si="6"/>
        <v>183.83400000000003</v>
      </c>
      <c r="M29" s="440">
        <f t="shared" si="7"/>
        <v>7603.374240000001</v>
      </c>
      <c r="N29" s="440">
        <f t="shared" si="8"/>
        <v>49627.826640000014</v>
      </c>
      <c r="O29" s="394"/>
      <c r="P29" s="393" t="s">
        <v>832</v>
      </c>
      <c r="Q29" s="165" t="s">
        <v>833</v>
      </c>
      <c r="R29" s="409">
        <f>G64</f>
        <v>95049.136559999999</v>
      </c>
      <c r="S29" s="410">
        <v>0.3</v>
      </c>
      <c r="T29" s="410">
        <v>0.6</v>
      </c>
      <c r="U29" s="432">
        <v>1560</v>
      </c>
      <c r="V29" s="414">
        <f t="shared" si="10"/>
        <v>60.93</v>
      </c>
    </row>
    <row r="30" spans="1:22" x14ac:dyDescent="0.35">
      <c r="A30" s="434">
        <v>5</v>
      </c>
      <c r="B30" s="417" t="s">
        <v>834</v>
      </c>
      <c r="C30" s="393">
        <v>34580.700000000004</v>
      </c>
      <c r="D30" s="393">
        <f t="shared" si="0"/>
        <v>4772.1366000000007</v>
      </c>
      <c r="E30" s="418">
        <f t="shared" si="1"/>
        <v>172.90350000000004</v>
      </c>
      <c r="F30" s="393">
        <f t="shared" si="2"/>
        <v>7151.2887600000013</v>
      </c>
      <c r="G30" s="419">
        <f t="shared" si="3"/>
        <v>46677.028860000006</v>
      </c>
      <c r="H30" s="439">
        <f t="shared" si="4"/>
        <v>34580.700000000004</v>
      </c>
      <c r="I30" s="440">
        <v>6916.14</v>
      </c>
      <c r="J30" s="440">
        <f t="shared" si="5"/>
        <v>41496.840000000004</v>
      </c>
      <c r="K30" s="440">
        <f t="shared" si="9"/>
        <v>5726.5639200000014</v>
      </c>
      <c r="L30" s="440">
        <f t="shared" si="6"/>
        <v>207.48420000000002</v>
      </c>
      <c r="M30" s="440">
        <f t="shared" si="7"/>
        <v>8581.5465120000008</v>
      </c>
      <c r="N30" s="440">
        <f t="shared" si="8"/>
        <v>56012.434632000004</v>
      </c>
      <c r="O30" s="394"/>
      <c r="P30" s="393" t="s">
        <v>832</v>
      </c>
      <c r="Q30" s="165" t="s">
        <v>835</v>
      </c>
      <c r="R30" s="409">
        <f>G66</f>
        <v>95049.136559999999</v>
      </c>
      <c r="S30" s="410">
        <v>0.3</v>
      </c>
      <c r="T30" s="410">
        <v>0.6</v>
      </c>
      <c r="U30" s="432">
        <v>1560</v>
      </c>
      <c r="V30" s="414">
        <f t="shared" si="10"/>
        <v>60.93</v>
      </c>
    </row>
    <row r="31" spans="1:22" x14ac:dyDescent="0.35">
      <c r="A31" s="434">
        <v>5</v>
      </c>
      <c r="B31" s="417" t="s">
        <v>836</v>
      </c>
      <c r="C31" s="393">
        <v>34580.700000000004</v>
      </c>
      <c r="D31" s="393">
        <f t="shared" si="0"/>
        <v>4772.1366000000007</v>
      </c>
      <c r="E31" s="418">
        <f t="shared" si="1"/>
        <v>172.90350000000004</v>
      </c>
      <c r="F31" s="393">
        <f t="shared" si="2"/>
        <v>7151.2887600000013</v>
      </c>
      <c r="G31" s="419">
        <f t="shared" si="3"/>
        <v>46677.028860000006</v>
      </c>
      <c r="H31" s="439">
        <f t="shared" si="4"/>
        <v>34580.700000000004</v>
      </c>
      <c r="I31" s="440">
        <v>6916.14</v>
      </c>
      <c r="J31" s="440">
        <f t="shared" si="5"/>
        <v>41496.840000000004</v>
      </c>
      <c r="K31" s="440">
        <f t="shared" si="9"/>
        <v>5726.5639200000014</v>
      </c>
      <c r="L31" s="440">
        <f t="shared" si="6"/>
        <v>207.48420000000002</v>
      </c>
      <c r="M31" s="440">
        <f t="shared" si="7"/>
        <v>8581.5465120000008</v>
      </c>
      <c r="N31" s="440">
        <f t="shared" si="8"/>
        <v>56012.434632000004</v>
      </c>
      <c r="O31" s="394"/>
      <c r="P31" s="393" t="s">
        <v>832</v>
      </c>
      <c r="Q31" s="165" t="s">
        <v>837</v>
      </c>
      <c r="R31" s="409">
        <f>G69</f>
        <v>109519.66746</v>
      </c>
      <c r="S31" s="410">
        <v>0.3</v>
      </c>
      <c r="T31" s="410">
        <v>0.6</v>
      </c>
      <c r="U31" s="432">
        <v>1560</v>
      </c>
      <c r="V31" s="414">
        <f t="shared" si="10"/>
        <v>70.2</v>
      </c>
    </row>
    <row r="32" spans="1:22" x14ac:dyDescent="0.35">
      <c r="A32" s="434">
        <v>5</v>
      </c>
      <c r="B32" s="417" t="s">
        <v>838</v>
      </c>
      <c r="C32" s="393">
        <v>34580.700000000004</v>
      </c>
      <c r="D32" s="393">
        <f t="shared" si="0"/>
        <v>4772.1366000000007</v>
      </c>
      <c r="E32" s="418">
        <f t="shared" si="1"/>
        <v>172.90350000000004</v>
      </c>
      <c r="F32" s="393">
        <f t="shared" si="2"/>
        <v>7151.2887600000013</v>
      </c>
      <c r="G32" s="419">
        <f t="shared" si="3"/>
        <v>46677.028860000006</v>
      </c>
      <c r="H32" s="439">
        <f t="shared" si="4"/>
        <v>34580.700000000004</v>
      </c>
      <c r="I32" s="440">
        <v>6916.14</v>
      </c>
      <c r="J32" s="440">
        <f t="shared" si="5"/>
        <v>41496.840000000004</v>
      </c>
      <c r="K32" s="440">
        <f t="shared" si="9"/>
        <v>5726.5639200000014</v>
      </c>
      <c r="L32" s="440">
        <f t="shared" si="6"/>
        <v>207.48420000000002</v>
      </c>
      <c r="M32" s="440">
        <f t="shared" si="7"/>
        <v>8581.5465120000008</v>
      </c>
      <c r="N32" s="440">
        <f t="shared" si="8"/>
        <v>56012.434632000004</v>
      </c>
      <c r="O32" s="394"/>
      <c r="P32" s="393" t="s">
        <v>839</v>
      </c>
      <c r="Q32" s="165" t="s">
        <v>840</v>
      </c>
      <c r="R32" s="409">
        <f>G70</f>
        <v>112804.94568</v>
      </c>
      <c r="S32" s="410">
        <v>0.3</v>
      </c>
      <c r="T32" s="410">
        <v>0.6</v>
      </c>
      <c r="U32" s="432">
        <v>1560</v>
      </c>
      <c r="V32" s="414">
        <f t="shared" si="10"/>
        <v>72.31</v>
      </c>
    </row>
    <row r="33" spans="1:23" x14ac:dyDescent="0.35">
      <c r="A33" s="434">
        <v>5</v>
      </c>
      <c r="B33" s="417" t="s">
        <v>841</v>
      </c>
      <c r="C33" s="393">
        <v>34580.700000000004</v>
      </c>
      <c r="D33" s="393">
        <f t="shared" si="0"/>
        <v>4772.1366000000007</v>
      </c>
      <c r="E33" s="418">
        <f t="shared" si="1"/>
        <v>172.90350000000004</v>
      </c>
      <c r="F33" s="393">
        <f t="shared" si="2"/>
        <v>7151.2887600000013</v>
      </c>
      <c r="G33" s="419">
        <f t="shared" si="3"/>
        <v>46677.028860000006</v>
      </c>
      <c r="H33" s="439">
        <f t="shared" si="4"/>
        <v>34580.700000000004</v>
      </c>
      <c r="I33" s="440">
        <v>6916.14</v>
      </c>
      <c r="J33" s="440">
        <f t="shared" si="5"/>
        <v>41496.840000000004</v>
      </c>
      <c r="K33" s="440">
        <f t="shared" si="9"/>
        <v>5726.5639200000014</v>
      </c>
      <c r="L33" s="440">
        <f t="shared" si="6"/>
        <v>207.48420000000002</v>
      </c>
      <c r="M33" s="440">
        <f t="shared" si="7"/>
        <v>8581.5465120000008</v>
      </c>
      <c r="N33" s="440">
        <f t="shared" si="8"/>
        <v>56012.434632000004</v>
      </c>
      <c r="O33" s="394"/>
      <c r="P33" s="393" t="s">
        <v>839</v>
      </c>
      <c r="Q33" s="165" t="s">
        <v>842</v>
      </c>
      <c r="R33" s="409">
        <f>G72</f>
        <v>112804.94568</v>
      </c>
      <c r="S33" s="410">
        <v>0.3</v>
      </c>
      <c r="T33" s="410">
        <v>0.6</v>
      </c>
      <c r="U33" s="432">
        <v>1560</v>
      </c>
      <c r="V33" s="414">
        <f t="shared" si="10"/>
        <v>72.31</v>
      </c>
    </row>
    <row r="34" spans="1:23" x14ac:dyDescent="0.35">
      <c r="A34" s="434">
        <v>6</v>
      </c>
      <c r="B34" s="417" t="s">
        <v>843</v>
      </c>
      <c r="C34" s="393">
        <v>35391.300000000003</v>
      </c>
      <c r="D34" s="393">
        <f t="shared" si="0"/>
        <v>4883.9994000000006</v>
      </c>
      <c r="E34" s="418">
        <f t="shared" si="1"/>
        <v>176.95650000000001</v>
      </c>
      <c r="F34" s="393">
        <f t="shared" si="2"/>
        <v>7318.9208400000007</v>
      </c>
      <c r="G34" s="419">
        <f t="shared" si="3"/>
        <v>47771.176740000003</v>
      </c>
      <c r="H34" s="439">
        <f t="shared" si="4"/>
        <v>35391.300000000003</v>
      </c>
      <c r="I34" s="440">
        <v>7078.2600000000011</v>
      </c>
      <c r="J34" s="440">
        <f t="shared" si="5"/>
        <v>42469.560000000005</v>
      </c>
      <c r="K34" s="440">
        <f t="shared" si="9"/>
        <v>5860.7992800000011</v>
      </c>
      <c r="L34" s="440">
        <f t="shared" si="6"/>
        <v>212.34780000000003</v>
      </c>
      <c r="M34" s="440">
        <f t="shared" si="7"/>
        <v>8782.7050080000008</v>
      </c>
      <c r="N34" s="440">
        <f t="shared" si="8"/>
        <v>57325.412088000012</v>
      </c>
      <c r="O34" s="394"/>
      <c r="P34" s="393" t="s">
        <v>839</v>
      </c>
      <c r="Q34" s="165" t="s">
        <v>844</v>
      </c>
      <c r="R34" s="409">
        <f>G75</f>
        <v>130088.79723000001</v>
      </c>
      <c r="S34" s="410">
        <v>0.3</v>
      </c>
      <c r="T34" s="410">
        <v>0.6</v>
      </c>
      <c r="U34" s="432">
        <v>1560</v>
      </c>
      <c r="V34" s="414">
        <f t="shared" si="10"/>
        <v>83.39</v>
      </c>
    </row>
    <row r="35" spans="1:23" x14ac:dyDescent="0.35">
      <c r="A35" s="434">
        <v>6</v>
      </c>
      <c r="B35" s="417" t="s">
        <v>845</v>
      </c>
      <c r="C35" s="393">
        <v>35391.300000000003</v>
      </c>
      <c r="D35" s="393">
        <f t="shared" si="0"/>
        <v>4883.9994000000006</v>
      </c>
      <c r="E35" s="418">
        <f t="shared" si="1"/>
        <v>176.95650000000001</v>
      </c>
      <c r="F35" s="393">
        <f t="shared" si="2"/>
        <v>7318.9208400000007</v>
      </c>
      <c r="G35" s="419">
        <f t="shared" si="3"/>
        <v>47771.176740000003</v>
      </c>
      <c r="H35" s="439">
        <f t="shared" si="4"/>
        <v>35391.300000000003</v>
      </c>
      <c r="I35" s="440">
        <v>7078.2600000000011</v>
      </c>
      <c r="J35" s="440">
        <f t="shared" si="5"/>
        <v>42469.560000000005</v>
      </c>
      <c r="K35" s="440">
        <f t="shared" si="9"/>
        <v>5860.7992800000011</v>
      </c>
      <c r="L35" s="440">
        <f t="shared" si="6"/>
        <v>212.34780000000003</v>
      </c>
      <c r="M35" s="440">
        <f t="shared" si="7"/>
        <v>8782.7050080000008</v>
      </c>
      <c r="N35" s="440">
        <f t="shared" si="8"/>
        <v>57325.412088000012</v>
      </c>
      <c r="O35" s="394"/>
      <c r="P35" s="393" t="s">
        <v>846</v>
      </c>
      <c r="Q35" s="165" t="s">
        <v>847</v>
      </c>
      <c r="R35" s="409">
        <f>G76</f>
        <v>134833.88415</v>
      </c>
      <c r="S35" s="410">
        <v>0.3</v>
      </c>
      <c r="T35" s="410">
        <v>0.6</v>
      </c>
      <c r="U35" s="432">
        <v>1560</v>
      </c>
      <c r="V35" s="414">
        <f t="shared" si="10"/>
        <v>86.43</v>
      </c>
    </row>
    <row r="36" spans="1:23" x14ac:dyDescent="0.35">
      <c r="A36" s="434">
        <v>6</v>
      </c>
      <c r="B36" s="417" t="s">
        <v>848</v>
      </c>
      <c r="C36" s="393">
        <v>37350.6</v>
      </c>
      <c r="D36" s="393">
        <f t="shared" si="0"/>
        <v>5154.3828000000003</v>
      </c>
      <c r="E36" s="418">
        <f t="shared" si="1"/>
        <v>186.75299999999999</v>
      </c>
      <c r="F36" s="393">
        <f t="shared" si="2"/>
        <v>7724.1040800000001</v>
      </c>
      <c r="G36" s="419">
        <f t="shared" si="3"/>
        <v>50415.839879999992</v>
      </c>
      <c r="H36" s="439">
        <f t="shared" si="4"/>
        <v>37350.6</v>
      </c>
      <c r="I36" s="440">
        <v>7470.1200000000008</v>
      </c>
      <c r="J36" s="440">
        <f t="shared" si="5"/>
        <v>44820.72</v>
      </c>
      <c r="K36" s="440">
        <f t="shared" si="9"/>
        <v>6185.2593600000009</v>
      </c>
      <c r="L36" s="440">
        <f t="shared" si="6"/>
        <v>224.1036</v>
      </c>
      <c r="M36" s="440">
        <f t="shared" si="7"/>
        <v>9268.9248960000004</v>
      </c>
      <c r="N36" s="440">
        <f t="shared" si="8"/>
        <v>60499.007856000011</v>
      </c>
      <c r="O36" s="394"/>
      <c r="P36" s="393" t="s">
        <v>846</v>
      </c>
      <c r="Q36" s="165" t="s">
        <v>849</v>
      </c>
      <c r="R36" s="409">
        <f>G78</f>
        <v>134833.88415</v>
      </c>
      <c r="S36" s="410">
        <v>0.3</v>
      </c>
      <c r="T36" s="410">
        <v>0.6</v>
      </c>
      <c r="U36" s="432">
        <v>1560</v>
      </c>
      <c r="V36" s="414">
        <f t="shared" si="10"/>
        <v>86.43</v>
      </c>
    </row>
    <row r="37" spans="1:23" x14ac:dyDescent="0.35">
      <c r="A37" s="434">
        <v>6</v>
      </c>
      <c r="B37" s="417" t="s">
        <v>850</v>
      </c>
      <c r="C37" s="393">
        <v>37350.6</v>
      </c>
      <c r="D37" s="393">
        <f t="shared" ref="D37:D68" si="11">(C37-$B$109)*0.138</f>
        <v>5154.3828000000003</v>
      </c>
      <c r="E37" s="418">
        <f t="shared" si="1"/>
        <v>186.75299999999999</v>
      </c>
      <c r="F37" s="393">
        <f t="shared" si="2"/>
        <v>7724.1040800000001</v>
      </c>
      <c r="G37" s="419">
        <f t="shared" si="3"/>
        <v>50415.839879999992</v>
      </c>
      <c r="H37" s="439">
        <f t="shared" si="4"/>
        <v>37350.6</v>
      </c>
      <c r="I37" s="440">
        <v>7470.1200000000008</v>
      </c>
      <c r="J37" s="440">
        <f t="shared" si="5"/>
        <v>44820.72</v>
      </c>
      <c r="K37" s="440">
        <f t="shared" si="9"/>
        <v>6185.2593600000009</v>
      </c>
      <c r="L37" s="440">
        <f t="shared" si="6"/>
        <v>224.1036</v>
      </c>
      <c r="M37" s="440">
        <f t="shared" si="7"/>
        <v>9268.9248960000004</v>
      </c>
      <c r="N37" s="440">
        <f t="shared" si="8"/>
        <v>60499.007856000011</v>
      </c>
      <c r="O37" s="394"/>
      <c r="P37" s="393" t="s">
        <v>846</v>
      </c>
      <c r="Q37" s="165" t="s">
        <v>851</v>
      </c>
      <c r="R37" s="409">
        <f>G81</f>
        <v>155157.82275000002</v>
      </c>
      <c r="S37" s="410">
        <v>0.3</v>
      </c>
      <c r="T37" s="410">
        <v>0.6</v>
      </c>
      <c r="U37" s="432">
        <v>1560</v>
      </c>
      <c r="V37" s="414">
        <f t="shared" si="10"/>
        <v>99.46</v>
      </c>
    </row>
    <row r="38" spans="1:23" x14ac:dyDescent="0.35">
      <c r="A38" s="434">
        <v>6</v>
      </c>
      <c r="B38" s="417" t="s">
        <v>852</v>
      </c>
      <c r="C38" s="393">
        <v>37350.6</v>
      </c>
      <c r="D38" s="393">
        <f t="shared" si="11"/>
        <v>5154.3828000000003</v>
      </c>
      <c r="E38" s="418">
        <f t="shared" si="1"/>
        <v>186.75299999999999</v>
      </c>
      <c r="F38" s="393">
        <f t="shared" si="2"/>
        <v>7724.1040800000001</v>
      </c>
      <c r="G38" s="419">
        <f t="shared" si="3"/>
        <v>50415.839879999992</v>
      </c>
      <c r="H38" s="439">
        <f t="shared" si="4"/>
        <v>37350.6</v>
      </c>
      <c r="I38" s="440">
        <v>7470.1200000000008</v>
      </c>
      <c r="J38" s="440">
        <f t="shared" si="5"/>
        <v>44820.72</v>
      </c>
      <c r="K38" s="440">
        <f t="shared" si="9"/>
        <v>6185.2593600000009</v>
      </c>
      <c r="L38" s="440">
        <f t="shared" si="6"/>
        <v>224.1036</v>
      </c>
      <c r="M38" s="440">
        <f t="shared" si="7"/>
        <v>9268.9248960000004</v>
      </c>
      <c r="N38" s="440">
        <f t="shared" si="8"/>
        <v>60499.007856000011</v>
      </c>
      <c r="O38" s="394"/>
      <c r="P38" s="393" t="s">
        <v>853</v>
      </c>
      <c r="Q38" s="165" t="s">
        <v>854</v>
      </c>
      <c r="R38" s="409">
        <f>G82</f>
        <v>119273.72720000001</v>
      </c>
      <c r="S38" s="411">
        <v>0</v>
      </c>
      <c r="T38" s="411">
        <v>0</v>
      </c>
      <c r="U38" s="432">
        <v>1376</v>
      </c>
      <c r="V38" s="414">
        <f t="shared" si="10"/>
        <v>86.68</v>
      </c>
    </row>
    <row r="39" spans="1:23" x14ac:dyDescent="0.35">
      <c r="A39" s="434">
        <v>6</v>
      </c>
      <c r="B39" s="417" t="s">
        <v>855</v>
      </c>
      <c r="C39" s="393">
        <v>42617.4</v>
      </c>
      <c r="D39" s="393">
        <f t="shared" si="11"/>
        <v>5881.2012000000004</v>
      </c>
      <c r="E39" s="418">
        <f t="shared" si="1"/>
        <v>213.08700000000002</v>
      </c>
      <c r="F39" s="393">
        <f t="shared" si="2"/>
        <v>8813.2783200000013</v>
      </c>
      <c r="G39" s="419">
        <f t="shared" si="3"/>
        <v>57524.966520000002</v>
      </c>
      <c r="H39" s="439">
        <f t="shared" si="4"/>
        <v>42617.4</v>
      </c>
      <c r="I39" s="440">
        <v>7745.85</v>
      </c>
      <c r="J39" s="440">
        <f t="shared" si="5"/>
        <v>50363.25</v>
      </c>
      <c r="K39" s="440">
        <f t="shared" si="9"/>
        <v>6950.1285000000007</v>
      </c>
      <c r="L39" s="440">
        <f t="shared" si="6"/>
        <v>251.81625</v>
      </c>
      <c r="M39" s="440">
        <f t="shared" si="7"/>
        <v>10415.1201</v>
      </c>
      <c r="N39" s="440">
        <f t="shared" si="8"/>
        <v>67980.314849999995</v>
      </c>
      <c r="O39" s="394"/>
      <c r="P39" s="393" t="s">
        <v>853</v>
      </c>
      <c r="Q39" s="165" t="s">
        <v>87</v>
      </c>
      <c r="R39" s="409">
        <f>G91</f>
        <v>143073.4008</v>
      </c>
      <c r="S39" s="411">
        <v>0</v>
      </c>
      <c r="T39" s="411">
        <v>0</v>
      </c>
      <c r="U39" s="432">
        <v>1376</v>
      </c>
      <c r="V39" s="414">
        <f t="shared" si="10"/>
        <v>103.98</v>
      </c>
    </row>
    <row r="40" spans="1:23" x14ac:dyDescent="0.35">
      <c r="A40" s="434">
        <v>6</v>
      </c>
      <c r="B40" s="417" t="s">
        <v>856</v>
      </c>
      <c r="C40" s="393">
        <v>42617.4</v>
      </c>
      <c r="D40" s="393">
        <f t="shared" si="11"/>
        <v>5881.2012000000004</v>
      </c>
      <c r="E40" s="418">
        <f t="shared" si="1"/>
        <v>213.08700000000002</v>
      </c>
      <c r="F40" s="393">
        <f t="shared" si="2"/>
        <v>8813.2783200000013</v>
      </c>
      <c r="G40" s="419">
        <f t="shared" si="3"/>
        <v>57524.966520000002</v>
      </c>
      <c r="H40" s="439">
        <f t="shared" si="4"/>
        <v>42617.4</v>
      </c>
      <c r="I40" s="440">
        <v>7745.85</v>
      </c>
      <c r="J40" s="440">
        <f t="shared" si="5"/>
        <v>50363.25</v>
      </c>
      <c r="K40" s="440">
        <f t="shared" si="9"/>
        <v>6950.1285000000007</v>
      </c>
      <c r="L40" s="440">
        <f t="shared" si="6"/>
        <v>251.81625</v>
      </c>
      <c r="M40" s="440">
        <f t="shared" si="7"/>
        <v>10415.1201</v>
      </c>
      <c r="N40" s="440">
        <f t="shared" si="8"/>
        <v>67980.314849999995</v>
      </c>
      <c r="O40" s="394"/>
      <c r="P40" s="393" t="s">
        <v>853</v>
      </c>
      <c r="Q40" s="165" t="s">
        <v>857</v>
      </c>
      <c r="R40" s="409">
        <f>G100</f>
        <v>160805.72340000002</v>
      </c>
      <c r="S40" s="411">
        <v>0</v>
      </c>
      <c r="T40" s="411">
        <v>0</v>
      </c>
      <c r="U40" s="432">
        <v>1376</v>
      </c>
      <c r="V40" s="414">
        <f t="shared" si="10"/>
        <v>116.86</v>
      </c>
    </row>
    <row r="41" spans="1:23" x14ac:dyDescent="0.35">
      <c r="A41" s="434">
        <v>6</v>
      </c>
      <c r="B41" s="417" t="s">
        <v>858</v>
      </c>
      <c r="C41" s="393">
        <v>42617.4</v>
      </c>
      <c r="D41" s="393">
        <f t="shared" si="11"/>
        <v>5881.2012000000004</v>
      </c>
      <c r="E41" s="418">
        <f t="shared" si="1"/>
        <v>213.08700000000002</v>
      </c>
      <c r="F41" s="393">
        <f t="shared" si="2"/>
        <v>8813.2783200000013</v>
      </c>
      <c r="G41" s="419">
        <f t="shared" si="3"/>
        <v>57524.966520000002</v>
      </c>
      <c r="H41" s="439">
        <f t="shared" si="4"/>
        <v>42617.4</v>
      </c>
      <c r="I41" s="440">
        <v>7745.85</v>
      </c>
      <c r="J41" s="440">
        <f t="shared" si="5"/>
        <v>50363.25</v>
      </c>
      <c r="K41" s="440">
        <f t="shared" si="9"/>
        <v>6950.1285000000007</v>
      </c>
      <c r="L41" s="440">
        <f t="shared" si="6"/>
        <v>251.81625</v>
      </c>
      <c r="M41" s="440">
        <f t="shared" si="7"/>
        <v>10415.1201</v>
      </c>
      <c r="N41" s="440">
        <f t="shared" si="8"/>
        <v>67980.314849999995</v>
      </c>
      <c r="O41" s="394"/>
      <c r="P41" s="393" t="s">
        <v>859</v>
      </c>
      <c r="Q41" s="165" t="s">
        <v>860</v>
      </c>
      <c r="R41" s="409">
        <f>E105</f>
        <v>205803.51999999999</v>
      </c>
      <c r="S41" s="411">
        <v>0</v>
      </c>
      <c r="T41" s="411">
        <v>0</v>
      </c>
      <c r="U41" s="432">
        <v>1287</v>
      </c>
      <c r="V41" s="414">
        <f t="shared" si="10"/>
        <v>159.91</v>
      </c>
    </row>
    <row r="42" spans="1:23" x14ac:dyDescent="0.35">
      <c r="A42" s="434">
        <v>6</v>
      </c>
      <c r="B42" s="417" t="s">
        <v>861</v>
      </c>
      <c r="C42" s="393">
        <v>42617.4</v>
      </c>
      <c r="D42" s="393">
        <f t="shared" si="11"/>
        <v>5881.2012000000004</v>
      </c>
      <c r="E42" s="418">
        <f t="shared" si="1"/>
        <v>213.08700000000002</v>
      </c>
      <c r="F42" s="393">
        <f t="shared" si="2"/>
        <v>8813.2783200000013</v>
      </c>
      <c r="G42" s="419">
        <f t="shared" si="3"/>
        <v>57524.966520000002</v>
      </c>
      <c r="H42" s="439">
        <f t="shared" si="4"/>
        <v>42617.4</v>
      </c>
      <c r="I42" s="440">
        <v>7745.85</v>
      </c>
      <c r="J42" s="440">
        <f t="shared" si="5"/>
        <v>50363.25</v>
      </c>
      <c r="K42" s="440">
        <f t="shared" si="9"/>
        <v>6950.1285000000007</v>
      </c>
      <c r="L42" s="440">
        <f t="shared" si="6"/>
        <v>251.81625</v>
      </c>
      <c r="M42" s="440">
        <f t="shared" si="7"/>
        <v>10415.1201</v>
      </c>
      <c r="N42" s="440">
        <f t="shared" si="8"/>
        <v>67980.314849999995</v>
      </c>
      <c r="O42" s="394"/>
      <c r="P42" s="204"/>
      <c r="R42"/>
    </row>
    <row r="43" spans="1:23" x14ac:dyDescent="0.35">
      <c r="A43" s="434">
        <v>7</v>
      </c>
      <c r="B43" s="417" t="s">
        <v>862</v>
      </c>
      <c r="C43" s="393">
        <v>43741.950000000004</v>
      </c>
      <c r="D43" s="393">
        <f t="shared" si="11"/>
        <v>6036.3891000000012</v>
      </c>
      <c r="E43" s="418">
        <f t="shared" si="1"/>
        <v>218.70975000000001</v>
      </c>
      <c r="F43" s="393">
        <f t="shared" si="2"/>
        <v>9045.8352600000017</v>
      </c>
      <c r="G43" s="419">
        <f t="shared" si="3"/>
        <v>59042.884110000006</v>
      </c>
      <c r="H43" s="439">
        <f t="shared" si="4"/>
        <v>43741.950000000004</v>
      </c>
      <c r="I43" s="440">
        <v>7745.85</v>
      </c>
      <c r="J43" s="440">
        <f t="shared" si="5"/>
        <v>51487.8</v>
      </c>
      <c r="K43" s="440">
        <f t="shared" si="9"/>
        <v>7105.3164000000006</v>
      </c>
      <c r="L43" s="440">
        <f t="shared" si="6"/>
        <v>257.43900000000002</v>
      </c>
      <c r="M43" s="440">
        <f>J43*0.2068</f>
        <v>10647.67704</v>
      </c>
      <c r="N43" s="440">
        <f t="shared" si="8"/>
        <v>69498.232440000007</v>
      </c>
      <c r="O43" s="394"/>
      <c r="P43" s="204"/>
      <c r="R43"/>
    </row>
    <row r="44" spans="1:23" x14ac:dyDescent="0.35">
      <c r="A44" s="434">
        <v>7</v>
      </c>
      <c r="B44" s="417" t="s">
        <v>863</v>
      </c>
      <c r="C44" s="393">
        <v>43741.950000000004</v>
      </c>
      <c r="D44" s="393">
        <f t="shared" si="11"/>
        <v>6036.3891000000012</v>
      </c>
      <c r="E44" s="418">
        <f t="shared" si="1"/>
        <v>218.70975000000001</v>
      </c>
      <c r="F44" s="393">
        <f t="shared" si="2"/>
        <v>9045.8352600000017</v>
      </c>
      <c r="G44" s="419">
        <f t="shared" si="3"/>
        <v>59042.884110000006</v>
      </c>
      <c r="H44" s="439">
        <f t="shared" si="4"/>
        <v>43741.950000000004</v>
      </c>
      <c r="I44" s="440">
        <v>7745.85</v>
      </c>
      <c r="J44" s="440">
        <f t="shared" si="5"/>
        <v>51487.8</v>
      </c>
      <c r="K44" s="440">
        <f t="shared" si="9"/>
        <v>7105.3164000000006</v>
      </c>
      <c r="L44" s="440">
        <f t="shared" si="6"/>
        <v>257.43900000000002</v>
      </c>
      <c r="M44" s="440">
        <f t="shared" si="7"/>
        <v>10647.67704</v>
      </c>
      <c r="N44" s="440">
        <f t="shared" si="8"/>
        <v>69498.232440000007</v>
      </c>
      <c r="O44" s="394"/>
      <c r="P44" s="188"/>
      <c r="Q44" s="299"/>
      <c r="R44" s="488"/>
      <c r="S44" s="299"/>
      <c r="T44" s="299"/>
      <c r="U44" s="299"/>
      <c r="V44" s="173"/>
    </row>
    <row r="45" spans="1:23" x14ac:dyDescent="0.35">
      <c r="A45" s="434">
        <v>7</v>
      </c>
      <c r="B45" s="417" t="s">
        <v>864</v>
      </c>
      <c r="C45" s="393">
        <v>45996.3</v>
      </c>
      <c r="D45" s="393">
        <f t="shared" si="11"/>
        <v>6347.4894000000013</v>
      </c>
      <c r="E45" s="418">
        <f t="shared" si="1"/>
        <v>229.98150000000001</v>
      </c>
      <c r="F45" s="393">
        <f t="shared" si="2"/>
        <v>9512.0348400000003</v>
      </c>
      <c r="G45" s="419">
        <f t="shared" si="3"/>
        <v>62085.805740000003</v>
      </c>
      <c r="H45" s="439">
        <f t="shared" si="4"/>
        <v>45996.3</v>
      </c>
      <c r="I45" s="440">
        <v>7745.85</v>
      </c>
      <c r="J45" s="440">
        <f t="shared" si="5"/>
        <v>53742.15</v>
      </c>
      <c r="K45" s="440">
        <f t="shared" si="9"/>
        <v>7416.4167000000007</v>
      </c>
      <c r="L45" s="440">
        <f t="shared" si="6"/>
        <v>268.71075000000002</v>
      </c>
      <c r="M45" s="440">
        <f t="shared" si="7"/>
        <v>11113.876620000001</v>
      </c>
      <c r="N45" s="440">
        <f t="shared" si="8"/>
        <v>72541.154070000004</v>
      </c>
      <c r="O45" s="394"/>
      <c r="P45" s="176" t="s">
        <v>930</v>
      </c>
      <c r="W45" s="176"/>
    </row>
    <row r="46" spans="1:23" x14ac:dyDescent="0.35">
      <c r="A46" s="434">
        <v>7</v>
      </c>
      <c r="B46" s="417" t="s">
        <v>865</v>
      </c>
      <c r="C46" s="393">
        <v>45996.3</v>
      </c>
      <c r="D46" s="393">
        <f t="shared" si="11"/>
        <v>6347.4894000000013</v>
      </c>
      <c r="E46" s="418">
        <f t="shared" si="1"/>
        <v>229.98150000000001</v>
      </c>
      <c r="F46" s="393">
        <f t="shared" si="2"/>
        <v>9512.0348400000003</v>
      </c>
      <c r="G46" s="419">
        <f t="shared" si="3"/>
        <v>62085.805740000003</v>
      </c>
      <c r="H46" s="439">
        <f t="shared" si="4"/>
        <v>45996.3</v>
      </c>
      <c r="I46" s="440">
        <v>7745.85</v>
      </c>
      <c r="J46" s="440">
        <f t="shared" si="5"/>
        <v>53742.15</v>
      </c>
      <c r="K46" s="440">
        <f t="shared" si="9"/>
        <v>7416.4167000000007</v>
      </c>
      <c r="L46" s="440">
        <f t="shared" si="6"/>
        <v>268.71075000000002</v>
      </c>
      <c r="M46" s="440">
        <f t="shared" si="7"/>
        <v>11113.876620000001</v>
      </c>
      <c r="N46" s="440">
        <f t="shared" si="8"/>
        <v>72541.154070000004</v>
      </c>
      <c r="O46" s="394"/>
      <c r="P46" s="176"/>
      <c r="W46" s="176"/>
    </row>
    <row r="47" spans="1:23" x14ac:dyDescent="0.35">
      <c r="A47" s="434">
        <v>7</v>
      </c>
      <c r="B47" s="417" t="s">
        <v>866</v>
      </c>
      <c r="C47" s="393">
        <v>45996.3</v>
      </c>
      <c r="D47" s="393">
        <f t="shared" si="11"/>
        <v>6347.4894000000013</v>
      </c>
      <c r="E47" s="418">
        <f t="shared" si="1"/>
        <v>229.98150000000001</v>
      </c>
      <c r="F47" s="393">
        <f t="shared" si="2"/>
        <v>9512.0348400000003</v>
      </c>
      <c r="G47" s="419">
        <f t="shared" si="3"/>
        <v>62085.805740000003</v>
      </c>
      <c r="H47" s="439">
        <f t="shared" si="4"/>
        <v>45996.3</v>
      </c>
      <c r="I47" s="440">
        <v>7745.85</v>
      </c>
      <c r="J47" s="440">
        <f t="shared" si="5"/>
        <v>53742.15</v>
      </c>
      <c r="K47" s="440">
        <f t="shared" si="9"/>
        <v>7416.4167000000007</v>
      </c>
      <c r="L47" s="440">
        <f t="shared" si="6"/>
        <v>268.71075000000002</v>
      </c>
      <c r="M47" s="440">
        <f t="shared" si="7"/>
        <v>11113.876620000001</v>
      </c>
      <c r="N47" s="440">
        <f t="shared" si="8"/>
        <v>72541.154070000004</v>
      </c>
      <c r="O47" s="394"/>
      <c r="P47" s="489" t="s">
        <v>915</v>
      </c>
      <c r="V47" s="175"/>
    </row>
    <row r="48" spans="1:23" x14ac:dyDescent="0.35">
      <c r="A48" s="434">
        <v>7</v>
      </c>
      <c r="B48" s="417" t="s">
        <v>867</v>
      </c>
      <c r="C48" s="393">
        <v>50055.6</v>
      </c>
      <c r="D48" s="393">
        <f t="shared" si="11"/>
        <v>6907.6728000000003</v>
      </c>
      <c r="E48" s="418">
        <f t="shared" si="1"/>
        <v>250.27799999999999</v>
      </c>
      <c r="F48" s="393">
        <f t="shared" si="2"/>
        <v>10351.498079999999</v>
      </c>
      <c r="G48" s="419">
        <f t="shared" si="3"/>
        <v>67565.048880000002</v>
      </c>
      <c r="H48" s="439">
        <f t="shared" si="4"/>
        <v>50055.6</v>
      </c>
      <c r="I48" s="440">
        <v>7745.85</v>
      </c>
      <c r="J48" s="440">
        <f t="shared" si="5"/>
        <v>57801.45</v>
      </c>
      <c r="K48" s="440">
        <f t="shared" si="9"/>
        <v>7976.6001000000006</v>
      </c>
      <c r="L48" s="440">
        <f t="shared" si="6"/>
        <v>289.00725</v>
      </c>
      <c r="M48" s="440">
        <f t="shared" si="7"/>
        <v>11953.33986</v>
      </c>
      <c r="N48" s="440">
        <f t="shared" si="8"/>
        <v>78020.397209999996</v>
      </c>
      <c r="O48" s="394"/>
      <c r="P48" s="490" t="s">
        <v>916</v>
      </c>
      <c r="U48">
        <v>260</v>
      </c>
      <c r="V48" s="175"/>
    </row>
    <row r="49" spans="1:22" x14ac:dyDescent="0.35">
      <c r="A49" s="434">
        <v>7</v>
      </c>
      <c r="B49" s="417" t="s">
        <v>868</v>
      </c>
      <c r="C49" s="393">
        <v>50055.6</v>
      </c>
      <c r="D49" s="393">
        <f t="shared" si="11"/>
        <v>6907.6728000000003</v>
      </c>
      <c r="E49" s="418">
        <f t="shared" si="1"/>
        <v>250.27799999999999</v>
      </c>
      <c r="F49" s="393">
        <f t="shared" si="2"/>
        <v>10351.498079999999</v>
      </c>
      <c r="G49" s="419">
        <f t="shared" si="3"/>
        <v>67565.048880000002</v>
      </c>
      <c r="H49" s="439">
        <f t="shared" si="4"/>
        <v>50055.6</v>
      </c>
      <c r="I49" s="440">
        <v>7745.85</v>
      </c>
      <c r="J49" s="440">
        <f t="shared" si="5"/>
        <v>57801.45</v>
      </c>
      <c r="K49" s="440">
        <f t="shared" si="9"/>
        <v>7976.6001000000006</v>
      </c>
      <c r="L49" s="440">
        <f t="shared" si="6"/>
        <v>289.00725</v>
      </c>
      <c r="M49" s="440">
        <f t="shared" si="7"/>
        <v>11953.33986</v>
      </c>
      <c r="N49" s="440">
        <f t="shared" si="8"/>
        <v>78020.397209999996</v>
      </c>
      <c r="O49" s="394"/>
      <c r="P49" s="490" t="s">
        <v>917</v>
      </c>
      <c r="U49">
        <v>-40</v>
      </c>
      <c r="V49" s="175"/>
    </row>
    <row r="50" spans="1:22" x14ac:dyDescent="0.35">
      <c r="A50" s="434">
        <v>7</v>
      </c>
      <c r="B50" s="417" t="s">
        <v>869</v>
      </c>
      <c r="C50" s="393">
        <v>50055.6</v>
      </c>
      <c r="D50" s="393">
        <f t="shared" si="11"/>
        <v>6907.6728000000003</v>
      </c>
      <c r="E50" s="418">
        <f t="shared" si="1"/>
        <v>250.27799999999999</v>
      </c>
      <c r="F50" s="393">
        <f t="shared" si="2"/>
        <v>10351.498079999999</v>
      </c>
      <c r="G50" s="419">
        <f t="shared" si="3"/>
        <v>67565.048880000002</v>
      </c>
      <c r="H50" s="439">
        <f t="shared" si="4"/>
        <v>50055.6</v>
      </c>
      <c r="I50" s="440">
        <v>7745.85</v>
      </c>
      <c r="J50" s="440">
        <f t="shared" si="5"/>
        <v>57801.45</v>
      </c>
      <c r="K50" s="440">
        <f t="shared" si="9"/>
        <v>7976.6001000000006</v>
      </c>
      <c r="L50" s="440">
        <f t="shared" si="6"/>
        <v>289.00725</v>
      </c>
      <c r="M50" s="440">
        <f t="shared" si="7"/>
        <v>11953.33986</v>
      </c>
      <c r="N50" s="440">
        <f t="shared" si="8"/>
        <v>78020.397209999996</v>
      </c>
      <c r="O50" s="394"/>
      <c r="P50" s="490" t="s">
        <v>918</v>
      </c>
      <c r="U50">
        <v>-2</v>
      </c>
      <c r="V50" s="175"/>
    </row>
    <row r="51" spans="1:22" x14ac:dyDescent="0.35">
      <c r="A51" s="434">
        <v>7</v>
      </c>
      <c r="B51" s="417" t="s">
        <v>870</v>
      </c>
      <c r="C51" s="393">
        <v>50055.6</v>
      </c>
      <c r="D51" s="393">
        <f t="shared" si="11"/>
        <v>6907.6728000000003</v>
      </c>
      <c r="E51" s="418">
        <f t="shared" si="1"/>
        <v>250.27799999999999</v>
      </c>
      <c r="F51" s="393">
        <f t="shared" si="2"/>
        <v>10351.498079999999</v>
      </c>
      <c r="G51" s="419">
        <f t="shared" si="3"/>
        <v>67565.048880000002</v>
      </c>
      <c r="H51" s="439">
        <f t="shared" si="4"/>
        <v>50055.6</v>
      </c>
      <c r="I51" s="440">
        <v>7745.85</v>
      </c>
      <c r="J51" s="440">
        <f t="shared" si="5"/>
        <v>57801.45</v>
      </c>
      <c r="K51" s="440">
        <f t="shared" si="9"/>
        <v>7976.6001000000006</v>
      </c>
      <c r="L51" s="440">
        <f t="shared" si="6"/>
        <v>289.00725</v>
      </c>
      <c r="M51" s="440">
        <f t="shared" si="7"/>
        <v>11953.33986</v>
      </c>
      <c r="N51" s="440">
        <f t="shared" si="8"/>
        <v>78020.397209999996</v>
      </c>
      <c r="O51" s="394"/>
      <c r="P51" s="490" t="s">
        <v>919</v>
      </c>
      <c r="U51">
        <v>-10</v>
      </c>
      <c r="V51" s="175"/>
    </row>
    <row r="52" spans="1:22" x14ac:dyDescent="0.35">
      <c r="A52" s="434" t="s">
        <v>871</v>
      </c>
      <c r="B52" s="417" t="s">
        <v>872</v>
      </c>
      <c r="C52" s="393">
        <v>50952.3</v>
      </c>
      <c r="D52" s="393">
        <f t="shared" si="11"/>
        <v>7031.4174000000012</v>
      </c>
      <c r="E52" s="418">
        <f t="shared" si="1"/>
        <v>254.76150000000001</v>
      </c>
      <c r="F52" s="393">
        <f t="shared" si="2"/>
        <v>10536.935640000002</v>
      </c>
      <c r="G52" s="419">
        <f t="shared" si="3"/>
        <v>68775.414539999998</v>
      </c>
      <c r="H52" s="439">
        <f t="shared" si="4"/>
        <v>50952.3</v>
      </c>
      <c r="I52" s="440">
        <v>7745.85</v>
      </c>
      <c r="J52" s="440">
        <f t="shared" si="5"/>
        <v>58698.15</v>
      </c>
      <c r="K52" s="440">
        <f t="shared" si="9"/>
        <v>8100.3447000000006</v>
      </c>
      <c r="L52" s="440">
        <f t="shared" si="6"/>
        <v>293.49074999999999</v>
      </c>
      <c r="M52" s="440">
        <f t="shared" si="7"/>
        <v>12138.77742</v>
      </c>
      <c r="N52" s="440">
        <f t="shared" si="8"/>
        <v>79230.762869999991</v>
      </c>
      <c r="O52" s="394"/>
      <c r="P52" s="490"/>
      <c r="U52" s="299">
        <v>208</v>
      </c>
      <c r="V52" s="175"/>
    </row>
    <row r="53" spans="1:22" x14ac:dyDescent="0.35">
      <c r="A53" s="434" t="s">
        <v>871</v>
      </c>
      <c r="B53" s="417" t="s">
        <v>873</v>
      </c>
      <c r="C53" s="393">
        <v>50952.3</v>
      </c>
      <c r="D53" s="393">
        <f t="shared" si="11"/>
        <v>7031.4174000000012</v>
      </c>
      <c r="E53" s="418">
        <f t="shared" si="1"/>
        <v>254.76150000000001</v>
      </c>
      <c r="F53" s="393">
        <f t="shared" si="2"/>
        <v>10536.935640000002</v>
      </c>
      <c r="G53" s="419">
        <f t="shared" si="3"/>
        <v>68775.414539999998</v>
      </c>
      <c r="H53" s="439">
        <f t="shared" si="4"/>
        <v>50952.3</v>
      </c>
      <c r="I53" s="440">
        <v>7745.85</v>
      </c>
      <c r="J53" s="440">
        <f t="shared" si="5"/>
        <v>58698.15</v>
      </c>
      <c r="K53" s="440">
        <f t="shared" si="9"/>
        <v>8100.3447000000006</v>
      </c>
      <c r="L53" s="440">
        <f t="shared" si="6"/>
        <v>293.49074999999999</v>
      </c>
      <c r="M53" s="440">
        <f t="shared" si="7"/>
        <v>12138.77742</v>
      </c>
      <c r="N53" s="440">
        <f t="shared" si="8"/>
        <v>79230.762869999991</v>
      </c>
      <c r="O53" s="394"/>
      <c r="P53" s="490" t="s">
        <v>920</v>
      </c>
      <c r="U53" s="323">
        <f>7.5*U52</f>
        <v>1560</v>
      </c>
      <c r="V53" s="175"/>
    </row>
    <row r="54" spans="1:22" x14ac:dyDescent="0.35">
      <c r="A54" s="434" t="s">
        <v>871</v>
      </c>
      <c r="B54" s="417" t="s">
        <v>874</v>
      </c>
      <c r="C54" s="393">
        <v>50952.3</v>
      </c>
      <c r="D54" s="393">
        <f t="shared" si="11"/>
        <v>7031.4174000000012</v>
      </c>
      <c r="E54" s="418">
        <f t="shared" si="1"/>
        <v>254.76150000000001</v>
      </c>
      <c r="F54" s="393">
        <f t="shared" si="2"/>
        <v>10536.935640000002</v>
      </c>
      <c r="G54" s="419">
        <f t="shared" si="3"/>
        <v>68775.414539999998</v>
      </c>
      <c r="H54" s="439">
        <f t="shared" si="4"/>
        <v>50952.3</v>
      </c>
      <c r="I54" s="440">
        <v>7745.85</v>
      </c>
      <c r="J54" s="440">
        <f t="shared" si="5"/>
        <v>58698.15</v>
      </c>
      <c r="K54" s="440">
        <f t="shared" si="9"/>
        <v>8100.3447000000006</v>
      </c>
      <c r="L54" s="440">
        <f t="shared" si="6"/>
        <v>293.49074999999999</v>
      </c>
      <c r="M54" s="440">
        <f t="shared" si="7"/>
        <v>12138.77742</v>
      </c>
      <c r="N54" s="440">
        <f t="shared" si="8"/>
        <v>79230.762869999991</v>
      </c>
      <c r="O54" s="394"/>
      <c r="P54" s="176"/>
      <c r="V54" s="175"/>
    </row>
    <row r="55" spans="1:22" x14ac:dyDescent="0.35">
      <c r="A55" s="434" t="s">
        <v>871</v>
      </c>
      <c r="B55" s="417" t="s">
        <v>875</v>
      </c>
      <c r="C55" s="393">
        <v>50952.3</v>
      </c>
      <c r="D55" s="393">
        <f t="shared" si="11"/>
        <v>7031.4174000000012</v>
      </c>
      <c r="E55" s="418">
        <f t="shared" si="1"/>
        <v>254.76150000000001</v>
      </c>
      <c r="F55" s="393">
        <f t="shared" si="2"/>
        <v>10536.935640000002</v>
      </c>
      <c r="G55" s="419">
        <f t="shared" si="3"/>
        <v>68775.414539999998</v>
      </c>
      <c r="H55" s="439">
        <f t="shared" si="4"/>
        <v>50952.3</v>
      </c>
      <c r="I55" s="440">
        <v>7745.85</v>
      </c>
      <c r="J55" s="440">
        <f t="shared" si="5"/>
        <v>58698.15</v>
      </c>
      <c r="K55" s="440">
        <f t="shared" si="9"/>
        <v>8100.3447000000006</v>
      </c>
      <c r="L55" s="440">
        <f t="shared" si="6"/>
        <v>293.49074999999999</v>
      </c>
      <c r="M55" s="440">
        <f t="shared" si="7"/>
        <v>12138.77742</v>
      </c>
      <c r="N55" s="440">
        <f t="shared" si="8"/>
        <v>79230.762869999991</v>
      </c>
      <c r="O55" s="394"/>
      <c r="P55" s="490"/>
      <c r="V55" s="175"/>
    </row>
    <row r="56" spans="1:22" x14ac:dyDescent="0.35">
      <c r="A56" s="434" t="s">
        <v>871</v>
      </c>
      <c r="B56" s="417" t="s">
        <v>876</v>
      </c>
      <c r="C56" s="393">
        <v>50952.3</v>
      </c>
      <c r="D56" s="393">
        <f t="shared" si="11"/>
        <v>7031.4174000000012</v>
      </c>
      <c r="E56" s="418">
        <f t="shared" si="1"/>
        <v>254.76150000000001</v>
      </c>
      <c r="F56" s="393">
        <f t="shared" si="2"/>
        <v>10536.935640000002</v>
      </c>
      <c r="G56" s="419">
        <f t="shared" si="3"/>
        <v>68775.414539999998</v>
      </c>
      <c r="H56" s="439">
        <f t="shared" si="4"/>
        <v>50952.3</v>
      </c>
      <c r="I56" s="440">
        <v>7745.85</v>
      </c>
      <c r="J56" s="440">
        <f t="shared" si="5"/>
        <v>58698.15</v>
      </c>
      <c r="K56" s="440">
        <f t="shared" si="9"/>
        <v>8100.3447000000006</v>
      </c>
      <c r="L56" s="440">
        <f t="shared" si="6"/>
        <v>293.49074999999999</v>
      </c>
      <c r="M56" s="440">
        <f t="shared" si="7"/>
        <v>12138.77742</v>
      </c>
      <c r="N56" s="440">
        <f t="shared" si="8"/>
        <v>79230.762869999991</v>
      </c>
      <c r="O56" s="394"/>
      <c r="P56" s="489" t="s">
        <v>853</v>
      </c>
      <c r="V56" s="175"/>
    </row>
    <row r="57" spans="1:22" x14ac:dyDescent="0.35">
      <c r="A57" s="434" t="s">
        <v>871</v>
      </c>
      <c r="B57" s="417" t="s">
        <v>877</v>
      </c>
      <c r="C57" s="393">
        <v>57349.950000000004</v>
      </c>
      <c r="D57" s="393">
        <f t="shared" si="11"/>
        <v>7914.2931000000017</v>
      </c>
      <c r="E57" s="418">
        <f t="shared" si="1"/>
        <v>286.74975000000001</v>
      </c>
      <c r="F57" s="393">
        <f t="shared" si="2"/>
        <v>11859.969660000002</v>
      </c>
      <c r="G57" s="419">
        <f t="shared" si="3"/>
        <v>77410.962510000012</v>
      </c>
      <c r="H57" s="439">
        <f t="shared" si="4"/>
        <v>57349.950000000004</v>
      </c>
      <c r="I57" s="440">
        <v>7745.85</v>
      </c>
      <c r="J57" s="440">
        <f t="shared" si="5"/>
        <v>65095.8</v>
      </c>
      <c r="K57" s="440">
        <f t="shared" si="9"/>
        <v>8983.220400000002</v>
      </c>
      <c r="L57" s="440">
        <f t="shared" si="6"/>
        <v>325.47900000000004</v>
      </c>
      <c r="M57" s="440">
        <f t="shared" si="7"/>
        <v>13461.811440000001</v>
      </c>
      <c r="N57" s="440">
        <f t="shared" si="8"/>
        <v>87866.31084000002</v>
      </c>
      <c r="O57" s="394"/>
      <c r="P57" s="490" t="s">
        <v>924</v>
      </c>
      <c r="U57">
        <v>43</v>
      </c>
      <c r="V57" s="175"/>
    </row>
    <row r="58" spans="1:22" x14ac:dyDescent="0.35">
      <c r="A58" s="434" t="s">
        <v>878</v>
      </c>
      <c r="B58" s="417" t="s">
        <v>879</v>
      </c>
      <c r="C58" s="393">
        <v>58972.200000000004</v>
      </c>
      <c r="D58" s="393">
        <f t="shared" si="11"/>
        <v>8138.1636000000017</v>
      </c>
      <c r="E58" s="418">
        <f t="shared" si="1"/>
        <v>294.86100000000005</v>
      </c>
      <c r="F58" s="393">
        <f t="shared" si="2"/>
        <v>12195.450960000002</v>
      </c>
      <c r="G58" s="419">
        <f t="shared" si="3"/>
        <v>79600.675560000018</v>
      </c>
      <c r="H58" s="439">
        <f t="shared" si="4"/>
        <v>58972.200000000004</v>
      </c>
      <c r="I58" s="440">
        <v>7745.85</v>
      </c>
      <c r="J58" s="440">
        <f t="shared" si="5"/>
        <v>66718.05</v>
      </c>
      <c r="K58" s="440">
        <f t="shared" si="9"/>
        <v>9207.0909000000011</v>
      </c>
      <c r="L58" s="440">
        <f t="shared" si="6"/>
        <v>333.59025000000003</v>
      </c>
      <c r="M58" s="440">
        <f t="shared" si="7"/>
        <v>13797.292740000001</v>
      </c>
      <c r="N58" s="440">
        <f t="shared" si="8"/>
        <v>90056.023889999997</v>
      </c>
      <c r="O58" s="394"/>
      <c r="P58" s="490"/>
      <c r="V58" s="175"/>
    </row>
    <row r="59" spans="1:22" x14ac:dyDescent="0.35">
      <c r="A59" s="434" t="s">
        <v>878</v>
      </c>
      <c r="B59" s="417" t="s">
        <v>880</v>
      </c>
      <c r="C59" s="393">
        <v>58972.200000000004</v>
      </c>
      <c r="D59" s="393">
        <f t="shared" si="11"/>
        <v>8138.1636000000017</v>
      </c>
      <c r="E59" s="418">
        <f t="shared" si="1"/>
        <v>294.86100000000005</v>
      </c>
      <c r="F59" s="393">
        <f t="shared" si="2"/>
        <v>12195.450960000002</v>
      </c>
      <c r="G59" s="419">
        <f t="shared" si="3"/>
        <v>79600.675560000018</v>
      </c>
      <c r="H59" s="439">
        <f t="shared" si="4"/>
        <v>58972.200000000004</v>
      </c>
      <c r="I59" s="440">
        <v>7745.85</v>
      </c>
      <c r="J59" s="440">
        <f t="shared" si="5"/>
        <v>66718.05</v>
      </c>
      <c r="K59" s="440">
        <f t="shared" si="9"/>
        <v>9207.0909000000011</v>
      </c>
      <c r="L59" s="440">
        <f t="shared" si="6"/>
        <v>333.59025000000003</v>
      </c>
      <c r="M59" s="440">
        <f t="shared" si="7"/>
        <v>13797.292740000001</v>
      </c>
      <c r="N59" s="440">
        <f t="shared" si="8"/>
        <v>90056.023889999997</v>
      </c>
      <c r="O59" s="394"/>
      <c r="P59" s="490" t="s">
        <v>921</v>
      </c>
      <c r="U59">
        <v>10</v>
      </c>
      <c r="V59" s="175"/>
    </row>
    <row r="60" spans="1:22" x14ac:dyDescent="0.35">
      <c r="A60" s="434" t="s">
        <v>878</v>
      </c>
      <c r="B60" s="417" t="s">
        <v>881</v>
      </c>
      <c r="C60" s="393">
        <v>58972.200000000004</v>
      </c>
      <c r="D60" s="393">
        <f t="shared" si="11"/>
        <v>8138.1636000000017</v>
      </c>
      <c r="E60" s="418">
        <f t="shared" si="1"/>
        <v>294.86100000000005</v>
      </c>
      <c r="F60" s="393">
        <f t="shared" si="2"/>
        <v>12195.450960000002</v>
      </c>
      <c r="G60" s="419">
        <f t="shared" si="3"/>
        <v>79600.675560000018</v>
      </c>
      <c r="H60" s="439">
        <f t="shared" si="4"/>
        <v>58972.200000000004</v>
      </c>
      <c r="I60" s="440">
        <v>7745.85</v>
      </c>
      <c r="J60" s="440">
        <f t="shared" si="5"/>
        <v>66718.05</v>
      </c>
      <c r="K60" s="440">
        <f t="shared" si="9"/>
        <v>9207.0909000000011</v>
      </c>
      <c r="L60" s="440">
        <f t="shared" si="6"/>
        <v>333.59025000000003</v>
      </c>
      <c r="M60" s="440">
        <f t="shared" si="7"/>
        <v>13797.292740000001</v>
      </c>
      <c r="N60" s="440">
        <f t="shared" si="8"/>
        <v>90056.023889999997</v>
      </c>
      <c r="O60" s="394"/>
      <c r="P60" s="490" t="s">
        <v>922</v>
      </c>
      <c r="U60">
        <v>-2</v>
      </c>
      <c r="V60" s="175"/>
    </row>
    <row r="61" spans="1:22" x14ac:dyDescent="0.35">
      <c r="A61" s="434" t="s">
        <v>878</v>
      </c>
      <c r="B61" s="417" t="s">
        <v>882</v>
      </c>
      <c r="C61" s="393">
        <v>58972.200000000004</v>
      </c>
      <c r="D61" s="393">
        <f t="shared" si="11"/>
        <v>8138.1636000000017</v>
      </c>
      <c r="E61" s="418">
        <f t="shared" si="1"/>
        <v>294.86100000000005</v>
      </c>
      <c r="F61" s="393">
        <f t="shared" si="2"/>
        <v>12195.450960000002</v>
      </c>
      <c r="G61" s="419">
        <f t="shared" si="3"/>
        <v>79600.675560000018</v>
      </c>
      <c r="H61" s="439">
        <f t="shared" si="4"/>
        <v>58972.200000000004</v>
      </c>
      <c r="I61" s="440">
        <v>7745.85</v>
      </c>
      <c r="J61" s="440">
        <f t="shared" si="5"/>
        <v>66718.05</v>
      </c>
      <c r="K61" s="440">
        <f t="shared" si="9"/>
        <v>9207.0909000000011</v>
      </c>
      <c r="L61" s="440">
        <f t="shared" si="6"/>
        <v>333.59025000000003</v>
      </c>
      <c r="M61" s="440">
        <f t="shared" si="7"/>
        <v>13797.292740000001</v>
      </c>
      <c r="N61" s="440">
        <f t="shared" si="8"/>
        <v>90056.023889999997</v>
      </c>
      <c r="O61" s="394"/>
      <c r="P61" s="490"/>
      <c r="U61" s="299">
        <v>8</v>
      </c>
      <c r="V61" s="175"/>
    </row>
    <row r="62" spans="1:22" x14ac:dyDescent="0.35">
      <c r="A62" s="434" t="s">
        <v>878</v>
      </c>
      <c r="B62" s="417" t="s">
        <v>883</v>
      </c>
      <c r="C62" s="393">
        <v>58972.200000000004</v>
      </c>
      <c r="D62" s="393">
        <f t="shared" si="11"/>
        <v>8138.1636000000017</v>
      </c>
      <c r="E62" s="418">
        <f t="shared" si="1"/>
        <v>294.86100000000005</v>
      </c>
      <c r="F62" s="393">
        <f t="shared" si="2"/>
        <v>12195.450960000002</v>
      </c>
      <c r="G62" s="419">
        <f t="shared" si="3"/>
        <v>79600.675560000018</v>
      </c>
      <c r="H62" s="439">
        <f t="shared" si="4"/>
        <v>58972.200000000004</v>
      </c>
      <c r="I62" s="440">
        <v>7745.85</v>
      </c>
      <c r="J62" s="440">
        <f t="shared" si="5"/>
        <v>66718.05</v>
      </c>
      <c r="K62" s="440">
        <f t="shared" si="9"/>
        <v>9207.0909000000011</v>
      </c>
      <c r="L62" s="440">
        <f t="shared" si="6"/>
        <v>333.59025000000003</v>
      </c>
      <c r="M62" s="440">
        <f t="shared" si="7"/>
        <v>13797.292740000001</v>
      </c>
      <c r="N62" s="440">
        <f t="shared" si="8"/>
        <v>90056.023889999997</v>
      </c>
      <c r="O62" s="394"/>
      <c r="P62" s="490" t="s">
        <v>923</v>
      </c>
      <c r="U62" s="323">
        <f>U61*4*U57</f>
        <v>1376</v>
      </c>
      <c r="V62" s="175"/>
    </row>
    <row r="63" spans="1:22" x14ac:dyDescent="0.35">
      <c r="A63" s="434" t="s">
        <v>878</v>
      </c>
      <c r="B63" s="417" t="s">
        <v>884</v>
      </c>
      <c r="C63" s="393">
        <v>68525.100000000006</v>
      </c>
      <c r="D63" s="393">
        <f t="shared" si="11"/>
        <v>9456.4638000000014</v>
      </c>
      <c r="E63" s="418">
        <f t="shared" si="1"/>
        <v>342.62550000000005</v>
      </c>
      <c r="F63" s="393">
        <f t="shared" si="2"/>
        <v>14170.990680000003</v>
      </c>
      <c r="G63" s="419">
        <f t="shared" si="3"/>
        <v>92495.179980000001</v>
      </c>
      <c r="H63" s="439">
        <f t="shared" si="4"/>
        <v>68525.100000000006</v>
      </c>
      <c r="I63" s="440">
        <v>7745.85</v>
      </c>
      <c r="J63" s="440">
        <f t="shared" si="5"/>
        <v>76270.950000000012</v>
      </c>
      <c r="K63" s="440">
        <f t="shared" si="9"/>
        <v>10525.391100000003</v>
      </c>
      <c r="L63" s="440">
        <f t="shared" si="6"/>
        <v>381.35475000000008</v>
      </c>
      <c r="M63" s="440">
        <f t="shared" si="7"/>
        <v>15772.832460000003</v>
      </c>
      <c r="N63" s="440">
        <f t="shared" si="8"/>
        <v>102950.52831000002</v>
      </c>
      <c r="O63" s="394"/>
      <c r="P63" s="176"/>
      <c r="V63" s="175"/>
    </row>
    <row r="64" spans="1:22" x14ac:dyDescent="0.35">
      <c r="A64" s="434" t="s">
        <v>885</v>
      </c>
      <c r="B64" s="417" t="s">
        <v>886</v>
      </c>
      <c r="C64" s="393">
        <v>70417.2</v>
      </c>
      <c r="D64" s="393">
        <f t="shared" si="11"/>
        <v>9717.5735999999997</v>
      </c>
      <c r="E64" s="418">
        <f t="shared" si="1"/>
        <v>352.08600000000001</v>
      </c>
      <c r="F64" s="393">
        <f t="shared" si="2"/>
        <v>14562.276960000001</v>
      </c>
      <c r="G64" s="419">
        <f t="shared" si="3"/>
        <v>95049.136559999999</v>
      </c>
      <c r="H64" s="439">
        <f t="shared" si="4"/>
        <v>70417.2</v>
      </c>
      <c r="I64" s="440">
        <v>7745.85</v>
      </c>
      <c r="J64" s="440">
        <f t="shared" si="5"/>
        <v>78163.05</v>
      </c>
      <c r="K64" s="440">
        <f t="shared" si="9"/>
        <v>10786.500900000001</v>
      </c>
      <c r="L64" s="440">
        <f t="shared" si="6"/>
        <v>390.81525000000005</v>
      </c>
      <c r="M64" s="440">
        <f t="shared" si="7"/>
        <v>16164.118740000002</v>
      </c>
      <c r="N64" s="440">
        <f t="shared" si="8"/>
        <v>105504.48489000001</v>
      </c>
      <c r="O64" s="394"/>
      <c r="P64" s="490"/>
      <c r="V64" s="175"/>
    </row>
    <row r="65" spans="1:22" x14ac:dyDescent="0.35">
      <c r="A65" s="434" t="s">
        <v>885</v>
      </c>
      <c r="B65" s="417" t="s">
        <v>887</v>
      </c>
      <c r="C65" s="393">
        <v>70417.2</v>
      </c>
      <c r="D65" s="393">
        <f t="shared" si="11"/>
        <v>9717.5735999999997</v>
      </c>
      <c r="E65" s="418">
        <f t="shared" si="1"/>
        <v>352.08600000000001</v>
      </c>
      <c r="F65" s="393">
        <f t="shared" si="2"/>
        <v>14562.276960000001</v>
      </c>
      <c r="G65" s="419">
        <f t="shared" si="3"/>
        <v>95049.136559999999</v>
      </c>
      <c r="H65" s="439">
        <f t="shared" si="4"/>
        <v>70417.2</v>
      </c>
      <c r="I65" s="440">
        <v>7745.85</v>
      </c>
      <c r="J65" s="440">
        <f t="shared" si="5"/>
        <v>78163.05</v>
      </c>
      <c r="K65" s="440">
        <f t="shared" si="9"/>
        <v>10786.500900000001</v>
      </c>
      <c r="L65" s="440">
        <f t="shared" si="6"/>
        <v>390.81525000000005</v>
      </c>
      <c r="M65" s="440">
        <f t="shared" si="7"/>
        <v>16164.118740000002</v>
      </c>
      <c r="N65" s="440">
        <f t="shared" si="8"/>
        <v>105504.48489000001</v>
      </c>
      <c r="O65" s="394"/>
      <c r="P65" s="489" t="s">
        <v>859</v>
      </c>
      <c r="V65" s="175"/>
    </row>
    <row r="66" spans="1:22" x14ac:dyDescent="0.35">
      <c r="A66" s="434" t="s">
        <v>885</v>
      </c>
      <c r="B66" s="417" t="s">
        <v>888</v>
      </c>
      <c r="C66" s="393">
        <v>70417.2</v>
      </c>
      <c r="D66" s="393">
        <f t="shared" si="11"/>
        <v>9717.5735999999997</v>
      </c>
      <c r="E66" s="418">
        <f t="shared" si="1"/>
        <v>352.08600000000001</v>
      </c>
      <c r="F66" s="393">
        <f t="shared" si="2"/>
        <v>14562.276960000001</v>
      </c>
      <c r="G66" s="419">
        <f t="shared" si="3"/>
        <v>95049.136559999999</v>
      </c>
      <c r="H66" s="439">
        <f t="shared" si="4"/>
        <v>70417.2</v>
      </c>
      <c r="I66" s="440">
        <v>7745.85</v>
      </c>
      <c r="J66" s="440">
        <f t="shared" si="5"/>
        <v>78163.05</v>
      </c>
      <c r="K66" s="440">
        <f t="shared" si="9"/>
        <v>10786.500900000001</v>
      </c>
      <c r="L66" s="440">
        <f t="shared" si="6"/>
        <v>390.81525000000005</v>
      </c>
      <c r="M66" s="440">
        <f t="shared" si="7"/>
        <v>16164.118740000002</v>
      </c>
      <c r="N66" s="440">
        <f t="shared" si="8"/>
        <v>105504.48489000001</v>
      </c>
      <c r="O66" s="394"/>
      <c r="P66" s="490" t="s">
        <v>925</v>
      </c>
      <c r="U66">
        <v>44.7</v>
      </c>
      <c r="V66" s="175"/>
    </row>
    <row r="67" spans="1:22" x14ac:dyDescent="0.35">
      <c r="A67" s="434" t="s">
        <v>885</v>
      </c>
      <c r="B67" s="417" t="s">
        <v>889</v>
      </c>
      <c r="C67" s="393">
        <v>70417.2</v>
      </c>
      <c r="D67" s="393">
        <f t="shared" si="11"/>
        <v>9717.5735999999997</v>
      </c>
      <c r="E67" s="418">
        <f t="shared" si="1"/>
        <v>352.08600000000001</v>
      </c>
      <c r="F67" s="393">
        <f t="shared" si="2"/>
        <v>14562.276960000001</v>
      </c>
      <c r="G67" s="419">
        <f t="shared" si="3"/>
        <v>95049.136559999999</v>
      </c>
      <c r="H67" s="439">
        <f t="shared" si="4"/>
        <v>70417.2</v>
      </c>
      <c r="I67" s="440">
        <v>7745.85</v>
      </c>
      <c r="J67" s="440">
        <f t="shared" si="5"/>
        <v>78163.05</v>
      </c>
      <c r="K67" s="440">
        <f t="shared" si="9"/>
        <v>10786.500900000001</v>
      </c>
      <c r="L67" s="440">
        <f t="shared" si="6"/>
        <v>390.81525000000005</v>
      </c>
      <c r="M67" s="440">
        <f t="shared" si="7"/>
        <v>16164.118740000002</v>
      </c>
      <c r="N67" s="440">
        <f t="shared" si="8"/>
        <v>105504.48489000001</v>
      </c>
      <c r="O67" s="394"/>
      <c r="P67" s="490" t="s">
        <v>926</v>
      </c>
      <c r="U67">
        <v>48</v>
      </c>
      <c r="V67" s="175"/>
    </row>
    <row r="68" spans="1:22" x14ac:dyDescent="0.35">
      <c r="A68" s="434" t="s">
        <v>885</v>
      </c>
      <c r="B68" s="417" t="s">
        <v>890</v>
      </c>
      <c r="C68" s="393">
        <v>70417.2</v>
      </c>
      <c r="D68" s="393">
        <f t="shared" si="11"/>
        <v>9717.5735999999997</v>
      </c>
      <c r="E68" s="418">
        <f t="shared" si="1"/>
        <v>352.08600000000001</v>
      </c>
      <c r="F68" s="393">
        <f t="shared" si="2"/>
        <v>14562.276960000001</v>
      </c>
      <c r="G68" s="419">
        <f t="shared" si="3"/>
        <v>95049.136559999999</v>
      </c>
      <c r="H68" s="439">
        <f t="shared" si="4"/>
        <v>70417.2</v>
      </c>
      <c r="I68" s="440">
        <v>7745.85</v>
      </c>
      <c r="J68" s="440">
        <f t="shared" si="5"/>
        <v>78163.05</v>
      </c>
      <c r="K68" s="440">
        <f t="shared" si="9"/>
        <v>10786.500900000001</v>
      </c>
      <c r="L68" s="440">
        <f t="shared" si="6"/>
        <v>390.81525000000005</v>
      </c>
      <c r="M68" s="440">
        <f t="shared" si="7"/>
        <v>16164.118740000002</v>
      </c>
      <c r="N68" s="440">
        <f t="shared" si="8"/>
        <v>105504.48489000001</v>
      </c>
      <c r="O68" s="394"/>
      <c r="P68" s="490" t="s">
        <v>927</v>
      </c>
      <c r="U68">
        <v>2145.6</v>
      </c>
      <c r="V68" s="175"/>
    </row>
    <row r="69" spans="1:22" x14ac:dyDescent="0.35">
      <c r="A69" s="434" t="s">
        <v>885</v>
      </c>
      <c r="B69" s="417" t="s">
        <v>891</v>
      </c>
      <c r="C69" s="393">
        <v>81137.7</v>
      </c>
      <c r="D69" s="393">
        <f t="shared" ref="D69:D100" si="12">(C69-$B$109)*0.138</f>
        <v>11197.0026</v>
      </c>
      <c r="E69" s="418">
        <f t="shared" ref="E69:E100" si="13">C69*0.005</f>
        <v>405.68849999999998</v>
      </c>
      <c r="F69" s="393">
        <f t="shared" ref="F69:F100" si="14">C69*0.2068</f>
        <v>16779.27636</v>
      </c>
      <c r="G69" s="419">
        <f t="shared" ref="G69:G100" si="15">SUM(C69:F69)</f>
        <v>109519.66746</v>
      </c>
      <c r="H69" s="439">
        <f t="shared" ref="H69:H81" si="16">C69</f>
        <v>81137.7</v>
      </c>
      <c r="I69" s="440">
        <v>7745.85</v>
      </c>
      <c r="J69" s="440">
        <f t="shared" ref="J69:J81" si="17">C69+I69</f>
        <v>88883.55</v>
      </c>
      <c r="K69" s="440">
        <f t="shared" si="9"/>
        <v>12265.929900000001</v>
      </c>
      <c r="L69" s="440">
        <f t="shared" ref="L69:L81" si="18">J69*0.005</f>
        <v>444.41775000000001</v>
      </c>
      <c r="M69" s="440">
        <f t="shared" ref="M69:M81" si="19">J69*0.2068</f>
        <v>18381.118140000002</v>
      </c>
      <c r="N69" s="440">
        <f t="shared" ref="N69:N81" si="20">SUM(J69:M69)</f>
        <v>119975.01579</v>
      </c>
      <c r="O69" s="394"/>
      <c r="P69" s="490" t="s">
        <v>928</v>
      </c>
      <c r="U69" s="491">
        <v>0.6</v>
      </c>
      <c r="V69" s="175"/>
    </row>
    <row r="70" spans="1:22" x14ac:dyDescent="0.35">
      <c r="A70" s="434" t="s">
        <v>892</v>
      </c>
      <c r="B70" s="417" t="s">
        <v>893</v>
      </c>
      <c r="C70" s="393">
        <v>83571.600000000006</v>
      </c>
      <c r="D70" s="393">
        <f t="shared" si="12"/>
        <v>11532.880800000003</v>
      </c>
      <c r="E70" s="418">
        <f t="shared" si="13"/>
        <v>417.85800000000006</v>
      </c>
      <c r="F70" s="393">
        <f t="shared" si="14"/>
        <v>17282.606880000003</v>
      </c>
      <c r="G70" s="419">
        <f t="shared" si="15"/>
        <v>112804.94568</v>
      </c>
      <c r="H70" s="439">
        <f t="shared" si="16"/>
        <v>83571.600000000006</v>
      </c>
      <c r="I70" s="440">
        <v>7745.85</v>
      </c>
      <c r="J70" s="440">
        <f t="shared" si="17"/>
        <v>91317.450000000012</v>
      </c>
      <c r="K70" s="440">
        <f t="shared" ref="K70:K81" si="21">(J70-$B$109)*0.138</f>
        <v>12601.808100000002</v>
      </c>
      <c r="L70" s="440">
        <f t="shared" si="18"/>
        <v>456.58725000000004</v>
      </c>
      <c r="M70" s="440">
        <f t="shared" si="19"/>
        <v>18884.448660000002</v>
      </c>
      <c r="N70" s="440">
        <f t="shared" si="20"/>
        <v>123260.29401000001</v>
      </c>
      <c r="O70" s="394"/>
      <c r="P70" s="490" t="s">
        <v>929</v>
      </c>
      <c r="U70" s="487">
        <f>ROUND(U69*U68,0)</f>
        <v>1287</v>
      </c>
      <c r="V70" s="175"/>
    </row>
    <row r="71" spans="1:22" x14ac:dyDescent="0.35">
      <c r="A71" s="434" t="s">
        <v>892</v>
      </c>
      <c r="B71" s="417" t="s">
        <v>894</v>
      </c>
      <c r="C71" s="393">
        <v>83571.600000000006</v>
      </c>
      <c r="D71" s="393">
        <f t="shared" si="12"/>
        <v>11532.880800000003</v>
      </c>
      <c r="E71" s="418">
        <f t="shared" si="13"/>
        <v>417.85800000000006</v>
      </c>
      <c r="F71" s="393">
        <f t="shared" si="14"/>
        <v>17282.606880000003</v>
      </c>
      <c r="G71" s="419">
        <f t="shared" si="15"/>
        <v>112804.94568</v>
      </c>
      <c r="H71" s="439">
        <f t="shared" si="16"/>
        <v>83571.600000000006</v>
      </c>
      <c r="I71" s="440">
        <v>7745.85</v>
      </c>
      <c r="J71" s="440">
        <f t="shared" si="17"/>
        <v>91317.450000000012</v>
      </c>
      <c r="K71" s="440">
        <f t="shared" si="21"/>
        <v>12601.808100000002</v>
      </c>
      <c r="L71" s="440">
        <f t="shared" si="18"/>
        <v>456.58725000000004</v>
      </c>
      <c r="M71" s="440">
        <f t="shared" si="19"/>
        <v>18884.448660000002</v>
      </c>
      <c r="N71" s="440">
        <f t="shared" si="20"/>
        <v>123260.29401000001</v>
      </c>
      <c r="O71" s="394"/>
      <c r="P71" s="177"/>
      <c r="Q71" s="178"/>
      <c r="R71" s="492"/>
      <c r="S71" s="178"/>
      <c r="T71" s="178"/>
      <c r="U71" s="178"/>
      <c r="V71" s="179"/>
    </row>
    <row r="72" spans="1:22" x14ac:dyDescent="0.35">
      <c r="A72" s="434" t="s">
        <v>892</v>
      </c>
      <c r="B72" s="417" t="s">
        <v>895</v>
      </c>
      <c r="C72" s="393">
        <v>83571.600000000006</v>
      </c>
      <c r="D72" s="393">
        <f t="shared" si="12"/>
        <v>11532.880800000003</v>
      </c>
      <c r="E72" s="418">
        <f t="shared" si="13"/>
        <v>417.85800000000006</v>
      </c>
      <c r="F72" s="393">
        <f t="shared" si="14"/>
        <v>17282.606880000003</v>
      </c>
      <c r="G72" s="419">
        <f t="shared" si="15"/>
        <v>112804.94568</v>
      </c>
      <c r="H72" s="439">
        <f t="shared" si="16"/>
        <v>83571.600000000006</v>
      </c>
      <c r="I72" s="440">
        <v>7745.85</v>
      </c>
      <c r="J72" s="440">
        <f t="shared" si="17"/>
        <v>91317.450000000012</v>
      </c>
      <c r="K72" s="440">
        <f t="shared" si="21"/>
        <v>12601.808100000002</v>
      </c>
      <c r="L72" s="440">
        <f t="shared" si="18"/>
        <v>456.58725000000004</v>
      </c>
      <c r="M72" s="440">
        <f t="shared" si="19"/>
        <v>18884.448660000002</v>
      </c>
      <c r="N72" s="440">
        <f t="shared" si="20"/>
        <v>123260.29401000001</v>
      </c>
      <c r="O72" s="394"/>
      <c r="P72" s="394"/>
    </row>
    <row r="73" spans="1:22" x14ac:dyDescent="0.35">
      <c r="A73" s="434" t="s">
        <v>892</v>
      </c>
      <c r="B73" s="417" t="s">
        <v>896</v>
      </c>
      <c r="C73" s="393">
        <v>83571.600000000006</v>
      </c>
      <c r="D73" s="393">
        <f t="shared" si="12"/>
        <v>11532.880800000003</v>
      </c>
      <c r="E73" s="418">
        <f t="shared" si="13"/>
        <v>417.85800000000006</v>
      </c>
      <c r="F73" s="393">
        <f t="shared" si="14"/>
        <v>17282.606880000003</v>
      </c>
      <c r="G73" s="419">
        <f t="shared" si="15"/>
        <v>112804.94568</v>
      </c>
      <c r="H73" s="439">
        <f t="shared" si="16"/>
        <v>83571.600000000006</v>
      </c>
      <c r="I73" s="440">
        <v>7745.85</v>
      </c>
      <c r="J73" s="440">
        <f t="shared" si="17"/>
        <v>91317.450000000012</v>
      </c>
      <c r="K73" s="440">
        <f t="shared" si="21"/>
        <v>12601.808100000002</v>
      </c>
      <c r="L73" s="440">
        <f t="shared" si="18"/>
        <v>456.58725000000004</v>
      </c>
      <c r="M73" s="440">
        <f t="shared" si="19"/>
        <v>18884.448660000002</v>
      </c>
      <c r="N73" s="440">
        <f t="shared" si="20"/>
        <v>123260.29401000001</v>
      </c>
      <c r="O73" s="394"/>
      <c r="P73" s="394"/>
    </row>
    <row r="74" spans="1:22" x14ac:dyDescent="0.35">
      <c r="A74" s="434" t="s">
        <v>892</v>
      </c>
      <c r="B74" s="417" t="s">
        <v>897</v>
      </c>
      <c r="C74" s="393">
        <v>83571.600000000006</v>
      </c>
      <c r="D74" s="393">
        <f t="shared" si="12"/>
        <v>11532.880800000003</v>
      </c>
      <c r="E74" s="418">
        <f t="shared" si="13"/>
        <v>417.85800000000006</v>
      </c>
      <c r="F74" s="393">
        <f t="shared" si="14"/>
        <v>17282.606880000003</v>
      </c>
      <c r="G74" s="419">
        <f t="shared" si="15"/>
        <v>112804.94568</v>
      </c>
      <c r="H74" s="439">
        <f t="shared" si="16"/>
        <v>83571.600000000006</v>
      </c>
      <c r="I74" s="440">
        <v>7745.85</v>
      </c>
      <c r="J74" s="440">
        <f t="shared" si="17"/>
        <v>91317.450000000012</v>
      </c>
      <c r="K74" s="440">
        <f t="shared" si="21"/>
        <v>12601.808100000002</v>
      </c>
      <c r="L74" s="440">
        <f t="shared" si="18"/>
        <v>456.58725000000004</v>
      </c>
      <c r="M74" s="440">
        <f t="shared" si="19"/>
        <v>18884.448660000002</v>
      </c>
      <c r="N74" s="440">
        <f t="shared" si="20"/>
        <v>123260.29401000001</v>
      </c>
      <c r="O74" s="394"/>
      <c r="P74" s="394"/>
    </row>
    <row r="75" spans="1:22" x14ac:dyDescent="0.35">
      <c r="A75" s="434" t="s">
        <v>892</v>
      </c>
      <c r="B75" s="417" t="s">
        <v>898</v>
      </c>
      <c r="C75" s="393">
        <v>96376.35</v>
      </c>
      <c r="D75" s="393">
        <f t="shared" si="12"/>
        <v>13299.936300000001</v>
      </c>
      <c r="E75" s="418">
        <f t="shared" si="13"/>
        <v>481.88175000000001</v>
      </c>
      <c r="F75" s="393">
        <f t="shared" si="14"/>
        <v>19930.629180000004</v>
      </c>
      <c r="G75" s="419">
        <f t="shared" si="15"/>
        <v>130088.79723000001</v>
      </c>
      <c r="H75" s="439">
        <f t="shared" si="16"/>
        <v>96376.35</v>
      </c>
      <c r="I75" s="440">
        <v>7745.85</v>
      </c>
      <c r="J75" s="440">
        <f t="shared" si="17"/>
        <v>104122.20000000001</v>
      </c>
      <c r="K75" s="440">
        <f t="shared" si="21"/>
        <v>14368.863600000002</v>
      </c>
      <c r="L75" s="440">
        <f t="shared" si="18"/>
        <v>520.6110000000001</v>
      </c>
      <c r="M75" s="440">
        <f t="shared" si="19"/>
        <v>21532.470960000002</v>
      </c>
      <c r="N75" s="440">
        <f t="shared" si="20"/>
        <v>140544.14556</v>
      </c>
      <c r="O75" s="394"/>
      <c r="P75" s="394"/>
    </row>
    <row r="76" spans="1:22" x14ac:dyDescent="0.35">
      <c r="A76" s="434">
        <v>9</v>
      </c>
      <c r="B76" s="417" t="s">
        <v>899</v>
      </c>
      <c r="C76" s="393">
        <v>99891.75</v>
      </c>
      <c r="D76" s="393">
        <f t="shared" si="12"/>
        <v>13785.061500000002</v>
      </c>
      <c r="E76" s="418">
        <f t="shared" si="13"/>
        <v>499.45875000000001</v>
      </c>
      <c r="F76" s="393">
        <f t="shared" si="14"/>
        <v>20657.6139</v>
      </c>
      <c r="G76" s="419">
        <f t="shared" si="15"/>
        <v>134833.88415</v>
      </c>
      <c r="H76" s="439">
        <f t="shared" si="16"/>
        <v>99891.75</v>
      </c>
      <c r="I76" s="440">
        <v>7745.85</v>
      </c>
      <c r="J76" s="440">
        <f t="shared" si="17"/>
        <v>107637.6</v>
      </c>
      <c r="K76" s="440">
        <f t="shared" si="21"/>
        <v>14853.988800000003</v>
      </c>
      <c r="L76" s="440">
        <f t="shared" si="18"/>
        <v>538.18799999999999</v>
      </c>
      <c r="M76" s="440">
        <f t="shared" si="19"/>
        <v>22259.455680000003</v>
      </c>
      <c r="N76" s="440">
        <f t="shared" si="20"/>
        <v>145289.23248000001</v>
      </c>
      <c r="O76" s="394"/>
      <c r="P76" s="394"/>
    </row>
    <row r="77" spans="1:22" x14ac:dyDescent="0.35">
      <c r="A77" s="434">
        <v>9</v>
      </c>
      <c r="B77" s="417" t="s">
        <v>900</v>
      </c>
      <c r="C77" s="393">
        <v>99891.75</v>
      </c>
      <c r="D77" s="393">
        <f t="shared" si="12"/>
        <v>13785.061500000002</v>
      </c>
      <c r="E77" s="418">
        <f t="shared" si="13"/>
        <v>499.45875000000001</v>
      </c>
      <c r="F77" s="393">
        <f t="shared" si="14"/>
        <v>20657.6139</v>
      </c>
      <c r="G77" s="419">
        <f t="shared" si="15"/>
        <v>134833.88415</v>
      </c>
      <c r="H77" s="439">
        <f t="shared" si="16"/>
        <v>99891.75</v>
      </c>
      <c r="I77" s="440">
        <v>7745.85</v>
      </c>
      <c r="J77" s="440">
        <f t="shared" si="17"/>
        <v>107637.6</v>
      </c>
      <c r="K77" s="440">
        <f t="shared" si="21"/>
        <v>14853.988800000003</v>
      </c>
      <c r="L77" s="440">
        <f t="shared" si="18"/>
        <v>538.18799999999999</v>
      </c>
      <c r="M77" s="440">
        <f t="shared" si="19"/>
        <v>22259.455680000003</v>
      </c>
      <c r="N77" s="440">
        <f t="shared" si="20"/>
        <v>145289.23248000001</v>
      </c>
      <c r="O77" s="394"/>
      <c r="P77" s="394"/>
    </row>
    <row r="78" spans="1:22" x14ac:dyDescent="0.35">
      <c r="A78" s="434">
        <v>9</v>
      </c>
      <c r="B78" s="417" t="s">
        <v>901</v>
      </c>
      <c r="C78" s="393">
        <v>99891.75</v>
      </c>
      <c r="D78" s="393">
        <f t="shared" si="12"/>
        <v>13785.061500000002</v>
      </c>
      <c r="E78" s="418">
        <f t="shared" si="13"/>
        <v>499.45875000000001</v>
      </c>
      <c r="F78" s="393">
        <f t="shared" si="14"/>
        <v>20657.6139</v>
      </c>
      <c r="G78" s="419">
        <f t="shared" si="15"/>
        <v>134833.88415</v>
      </c>
      <c r="H78" s="439">
        <f t="shared" si="16"/>
        <v>99891.75</v>
      </c>
      <c r="I78" s="440">
        <v>7745.85</v>
      </c>
      <c r="J78" s="440">
        <f t="shared" si="17"/>
        <v>107637.6</v>
      </c>
      <c r="K78" s="440">
        <f t="shared" si="21"/>
        <v>14853.988800000003</v>
      </c>
      <c r="L78" s="440">
        <f t="shared" si="18"/>
        <v>538.18799999999999</v>
      </c>
      <c r="M78" s="440">
        <f t="shared" si="19"/>
        <v>22259.455680000003</v>
      </c>
      <c r="N78" s="440">
        <f t="shared" si="20"/>
        <v>145289.23248000001</v>
      </c>
      <c r="O78" s="394"/>
      <c r="P78" s="394"/>
    </row>
    <row r="79" spans="1:22" x14ac:dyDescent="0.35">
      <c r="A79" s="434">
        <v>9</v>
      </c>
      <c r="B79" s="417" t="s">
        <v>902</v>
      </c>
      <c r="C79" s="393">
        <v>99891.75</v>
      </c>
      <c r="D79" s="393">
        <f t="shared" si="12"/>
        <v>13785.061500000002</v>
      </c>
      <c r="E79" s="418">
        <f t="shared" si="13"/>
        <v>499.45875000000001</v>
      </c>
      <c r="F79" s="393">
        <f t="shared" si="14"/>
        <v>20657.6139</v>
      </c>
      <c r="G79" s="419">
        <f t="shared" si="15"/>
        <v>134833.88415</v>
      </c>
      <c r="H79" s="439">
        <f t="shared" si="16"/>
        <v>99891.75</v>
      </c>
      <c r="I79" s="440">
        <v>7745.85</v>
      </c>
      <c r="J79" s="440">
        <f t="shared" si="17"/>
        <v>107637.6</v>
      </c>
      <c r="K79" s="440">
        <f t="shared" si="21"/>
        <v>14853.988800000003</v>
      </c>
      <c r="L79" s="440">
        <f t="shared" si="18"/>
        <v>538.18799999999999</v>
      </c>
      <c r="M79" s="440">
        <f t="shared" si="19"/>
        <v>22259.455680000003</v>
      </c>
      <c r="N79" s="440">
        <f t="shared" si="20"/>
        <v>145289.23248000001</v>
      </c>
      <c r="O79" s="394"/>
      <c r="P79" s="394"/>
    </row>
    <row r="80" spans="1:22" x14ac:dyDescent="0.35">
      <c r="A80" s="434">
        <v>9</v>
      </c>
      <c r="B80" s="417" t="s">
        <v>903</v>
      </c>
      <c r="C80" s="393">
        <v>99891.75</v>
      </c>
      <c r="D80" s="393">
        <f t="shared" si="12"/>
        <v>13785.061500000002</v>
      </c>
      <c r="E80" s="418">
        <f t="shared" si="13"/>
        <v>499.45875000000001</v>
      </c>
      <c r="F80" s="393">
        <f t="shared" si="14"/>
        <v>20657.6139</v>
      </c>
      <c r="G80" s="419">
        <f t="shared" si="15"/>
        <v>134833.88415</v>
      </c>
      <c r="H80" s="439">
        <f t="shared" si="16"/>
        <v>99891.75</v>
      </c>
      <c r="I80" s="440">
        <v>7745.85</v>
      </c>
      <c r="J80" s="440">
        <f t="shared" si="17"/>
        <v>107637.6</v>
      </c>
      <c r="K80" s="440">
        <f t="shared" si="21"/>
        <v>14853.988800000003</v>
      </c>
      <c r="L80" s="440">
        <f t="shared" si="18"/>
        <v>538.18799999999999</v>
      </c>
      <c r="M80" s="440">
        <f t="shared" si="19"/>
        <v>22259.455680000003</v>
      </c>
      <c r="N80" s="440">
        <f t="shared" si="20"/>
        <v>145289.23248000001</v>
      </c>
      <c r="O80" s="394"/>
      <c r="P80" s="394"/>
    </row>
    <row r="81" spans="1:16" x14ac:dyDescent="0.35">
      <c r="A81" s="434">
        <v>9</v>
      </c>
      <c r="B81" s="417" t="s">
        <v>904</v>
      </c>
      <c r="C81" s="393">
        <v>114948.75</v>
      </c>
      <c r="D81" s="393">
        <f t="shared" si="12"/>
        <v>15862.927500000002</v>
      </c>
      <c r="E81" s="418">
        <f t="shared" si="13"/>
        <v>574.74374999999998</v>
      </c>
      <c r="F81" s="393">
        <f t="shared" si="14"/>
        <v>23771.4015</v>
      </c>
      <c r="G81" s="419">
        <f t="shared" si="15"/>
        <v>155157.82275000002</v>
      </c>
      <c r="H81" s="439">
        <f t="shared" si="16"/>
        <v>114948.75</v>
      </c>
      <c r="I81" s="440">
        <v>7745.85</v>
      </c>
      <c r="J81" s="440">
        <f t="shared" si="17"/>
        <v>122694.6</v>
      </c>
      <c r="K81" s="440">
        <f t="shared" si="21"/>
        <v>16931.854800000001</v>
      </c>
      <c r="L81" s="440">
        <f t="shared" si="18"/>
        <v>613.47300000000007</v>
      </c>
      <c r="M81" s="440">
        <f t="shared" si="19"/>
        <v>25373.243280000002</v>
      </c>
      <c r="N81" s="440">
        <f t="shared" si="20"/>
        <v>165613.17108</v>
      </c>
      <c r="O81" s="394"/>
      <c r="P81" s="394"/>
    </row>
    <row r="82" spans="1:16" x14ac:dyDescent="0.35">
      <c r="A82" s="434" t="s">
        <v>853</v>
      </c>
      <c r="B82" s="165">
        <v>1</v>
      </c>
      <c r="C82" s="393">
        <v>88364</v>
      </c>
      <c r="D82" s="393">
        <f t="shared" si="12"/>
        <v>12194.232000000002</v>
      </c>
      <c r="E82" s="317">
        <f t="shared" si="13"/>
        <v>441.82</v>
      </c>
      <c r="F82" s="393">
        <f t="shared" si="14"/>
        <v>18273.675200000001</v>
      </c>
      <c r="G82" s="419">
        <f t="shared" si="15"/>
        <v>119273.72720000001</v>
      </c>
      <c r="H82" s="395"/>
    </row>
    <row r="83" spans="1:16" x14ac:dyDescent="0.35">
      <c r="A83" s="434" t="s">
        <v>853</v>
      </c>
      <c r="B83" s="165">
        <v>2</v>
      </c>
      <c r="C83" s="393">
        <v>91131</v>
      </c>
      <c r="D83" s="393">
        <f t="shared" si="12"/>
        <v>12576.078000000001</v>
      </c>
      <c r="E83" s="317">
        <f t="shared" si="13"/>
        <v>455.65500000000003</v>
      </c>
      <c r="F83" s="393">
        <f t="shared" si="14"/>
        <v>18845.890800000001</v>
      </c>
      <c r="G83" s="419">
        <f t="shared" si="15"/>
        <v>123008.6238</v>
      </c>
    </row>
    <row r="84" spans="1:16" x14ac:dyDescent="0.35">
      <c r="A84" s="434" t="s">
        <v>853</v>
      </c>
      <c r="B84" s="165">
        <v>3</v>
      </c>
      <c r="C84" s="393">
        <v>93898</v>
      </c>
      <c r="D84" s="393">
        <f t="shared" si="12"/>
        <v>12957.924000000001</v>
      </c>
      <c r="E84" s="317">
        <f t="shared" si="13"/>
        <v>469.49</v>
      </c>
      <c r="F84" s="393">
        <f t="shared" si="14"/>
        <v>19418.106400000001</v>
      </c>
      <c r="G84" s="419">
        <f t="shared" si="15"/>
        <v>126743.52040000001</v>
      </c>
    </row>
    <row r="85" spans="1:16" x14ac:dyDescent="0.35">
      <c r="A85" s="434" t="s">
        <v>853</v>
      </c>
      <c r="B85" s="165">
        <v>4</v>
      </c>
      <c r="C85" s="393">
        <v>96665</v>
      </c>
      <c r="D85" s="393">
        <f t="shared" si="12"/>
        <v>13339.77</v>
      </c>
      <c r="E85" s="317">
        <f t="shared" si="13"/>
        <v>483.32499999999999</v>
      </c>
      <c r="F85" s="393">
        <f t="shared" si="14"/>
        <v>19990.322</v>
      </c>
      <c r="G85" s="419">
        <f t="shared" si="15"/>
        <v>130478.417</v>
      </c>
    </row>
    <row r="86" spans="1:16" x14ac:dyDescent="0.35">
      <c r="A86" s="434" t="s">
        <v>853</v>
      </c>
      <c r="B86" s="165">
        <v>5</v>
      </c>
      <c r="C86" s="393">
        <v>99425</v>
      </c>
      <c r="D86" s="393">
        <f t="shared" si="12"/>
        <v>13720.650000000001</v>
      </c>
      <c r="E86" s="317">
        <f t="shared" si="13"/>
        <v>497.125</v>
      </c>
      <c r="F86" s="393">
        <f t="shared" si="14"/>
        <v>20561.09</v>
      </c>
      <c r="G86" s="419">
        <f t="shared" si="15"/>
        <v>134203.86499999999</v>
      </c>
    </row>
    <row r="87" spans="1:16" x14ac:dyDescent="0.35">
      <c r="A87" s="434" t="s">
        <v>853</v>
      </c>
      <c r="B87" s="165">
        <v>6</v>
      </c>
      <c r="C87" s="393">
        <v>99425</v>
      </c>
      <c r="D87" s="393">
        <f t="shared" si="12"/>
        <v>13720.650000000001</v>
      </c>
      <c r="E87" s="317">
        <f t="shared" si="13"/>
        <v>497.125</v>
      </c>
      <c r="F87" s="393">
        <f t="shared" si="14"/>
        <v>20561.09</v>
      </c>
      <c r="G87" s="419">
        <f t="shared" si="15"/>
        <v>134203.86499999999</v>
      </c>
    </row>
    <row r="88" spans="1:16" x14ac:dyDescent="0.35">
      <c r="A88" s="434" t="s">
        <v>853</v>
      </c>
      <c r="B88" s="165">
        <v>7</v>
      </c>
      <c r="C88" s="393">
        <v>99425</v>
      </c>
      <c r="D88" s="393">
        <f t="shared" si="12"/>
        <v>13720.650000000001</v>
      </c>
      <c r="E88" s="317">
        <f t="shared" si="13"/>
        <v>497.125</v>
      </c>
      <c r="F88" s="393">
        <f t="shared" si="14"/>
        <v>20561.09</v>
      </c>
      <c r="G88" s="419">
        <f t="shared" si="15"/>
        <v>134203.86499999999</v>
      </c>
    </row>
    <row r="89" spans="1:16" x14ac:dyDescent="0.35">
      <c r="A89" s="434" t="s">
        <v>853</v>
      </c>
      <c r="B89" s="165">
        <v>8</v>
      </c>
      <c r="C89" s="393">
        <v>99425</v>
      </c>
      <c r="D89" s="393">
        <f t="shared" si="12"/>
        <v>13720.650000000001</v>
      </c>
      <c r="E89" s="317">
        <f t="shared" si="13"/>
        <v>497.125</v>
      </c>
      <c r="F89" s="393">
        <f t="shared" si="14"/>
        <v>20561.09</v>
      </c>
      <c r="G89" s="419">
        <f t="shared" si="15"/>
        <v>134203.86499999999</v>
      </c>
    </row>
    <row r="90" spans="1:16" x14ac:dyDescent="0.35">
      <c r="A90" s="434" t="s">
        <v>853</v>
      </c>
      <c r="B90" s="165">
        <v>9</v>
      </c>
      <c r="C90" s="393">
        <v>105996</v>
      </c>
      <c r="D90" s="393">
        <f t="shared" si="12"/>
        <v>14627.448</v>
      </c>
      <c r="E90" s="317">
        <f t="shared" si="13"/>
        <v>529.98</v>
      </c>
      <c r="F90" s="393">
        <f t="shared" si="14"/>
        <v>21919.9728</v>
      </c>
      <c r="G90" s="419">
        <f t="shared" si="15"/>
        <v>143073.4008</v>
      </c>
    </row>
    <row r="91" spans="1:16" x14ac:dyDescent="0.35">
      <c r="A91" s="434" t="s">
        <v>853</v>
      </c>
      <c r="B91" s="165">
        <v>10</v>
      </c>
      <c r="C91" s="393">
        <v>105996</v>
      </c>
      <c r="D91" s="393">
        <f t="shared" si="12"/>
        <v>14627.448</v>
      </c>
      <c r="E91" s="317">
        <f t="shared" si="13"/>
        <v>529.98</v>
      </c>
      <c r="F91" s="393">
        <f t="shared" si="14"/>
        <v>21919.9728</v>
      </c>
      <c r="G91" s="419">
        <f t="shared" si="15"/>
        <v>143073.4008</v>
      </c>
    </row>
    <row r="92" spans="1:16" x14ac:dyDescent="0.35">
      <c r="A92" s="434" t="s">
        <v>853</v>
      </c>
      <c r="B92" s="165">
        <v>11</v>
      </c>
      <c r="C92" s="393">
        <v>105996</v>
      </c>
      <c r="D92" s="393">
        <f t="shared" si="12"/>
        <v>14627.448</v>
      </c>
      <c r="E92" s="317">
        <f t="shared" si="13"/>
        <v>529.98</v>
      </c>
      <c r="F92" s="393">
        <f t="shared" si="14"/>
        <v>21919.9728</v>
      </c>
      <c r="G92" s="419">
        <f t="shared" si="15"/>
        <v>143073.4008</v>
      </c>
    </row>
    <row r="93" spans="1:16" x14ac:dyDescent="0.35">
      <c r="A93" s="434" t="s">
        <v>853</v>
      </c>
      <c r="B93" s="165">
        <v>12</v>
      </c>
      <c r="C93" s="393">
        <v>105996</v>
      </c>
      <c r="D93" s="393">
        <f t="shared" si="12"/>
        <v>14627.448</v>
      </c>
      <c r="E93" s="317">
        <f t="shared" si="13"/>
        <v>529.98</v>
      </c>
      <c r="F93" s="393">
        <f t="shared" si="14"/>
        <v>21919.9728</v>
      </c>
      <c r="G93" s="419">
        <f t="shared" si="15"/>
        <v>143073.4008</v>
      </c>
    </row>
    <row r="94" spans="1:16" x14ac:dyDescent="0.35">
      <c r="A94" s="434" t="s">
        <v>853</v>
      </c>
      <c r="B94" s="165">
        <v>13</v>
      </c>
      <c r="C94" s="393">
        <v>105996</v>
      </c>
      <c r="D94" s="393">
        <f t="shared" si="12"/>
        <v>14627.448</v>
      </c>
      <c r="E94" s="317">
        <f t="shared" si="13"/>
        <v>529.98</v>
      </c>
      <c r="F94" s="393">
        <f t="shared" si="14"/>
        <v>21919.9728</v>
      </c>
      <c r="G94" s="419">
        <f t="shared" si="15"/>
        <v>143073.4008</v>
      </c>
    </row>
    <row r="95" spans="1:16" x14ac:dyDescent="0.35">
      <c r="A95" s="434" t="s">
        <v>853</v>
      </c>
      <c r="B95" s="165">
        <v>14</v>
      </c>
      <c r="C95" s="393">
        <v>112569</v>
      </c>
      <c r="D95" s="393">
        <f t="shared" si="12"/>
        <v>15534.522000000001</v>
      </c>
      <c r="E95" s="317">
        <f t="shared" si="13"/>
        <v>562.84500000000003</v>
      </c>
      <c r="F95" s="393">
        <f t="shared" si="14"/>
        <v>23279.269200000002</v>
      </c>
      <c r="G95" s="419">
        <f t="shared" si="15"/>
        <v>151945.63620000001</v>
      </c>
    </row>
    <row r="96" spans="1:16" x14ac:dyDescent="0.35">
      <c r="A96" s="434" t="s">
        <v>853</v>
      </c>
      <c r="B96" s="165">
        <v>15</v>
      </c>
      <c r="C96" s="393">
        <v>112569</v>
      </c>
      <c r="D96" s="393">
        <f t="shared" si="12"/>
        <v>15534.522000000001</v>
      </c>
      <c r="E96" s="317">
        <f t="shared" si="13"/>
        <v>562.84500000000003</v>
      </c>
      <c r="F96" s="393">
        <f t="shared" si="14"/>
        <v>23279.269200000002</v>
      </c>
      <c r="G96" s="419">
        <f t="shared" si="15"/>
        <v>151945.63620000001</v>
      </c>
    </row>
    <row r="97" spans="1:229" x14ac:dyDescent="0.35">
      <c r="A97" s="434" t="s">
        <v>853</v>
      </c>
      <c r="B97" s="165">
        <v>16</v>
      </c>
      <c r="C97" s="393">
        <v>112569</v>
      </c>
      <c r="D97" s="393">
        <f t="shared" si="12"/>
        <v>15534.522000000001</v>
      </c>
      <c r="E97" s="317">
        <f t="shared" si="13"/>
        <v>562.84500000000003</v>
      </c>
      <c r="F97" s="393">
        <f t="shared" si="14"/>
        <v>23279.269200000002</v>
      </c>
      <c r="G97" s="419">
        <f t="shared" si="15"/>
        <v>151945.63620000001</v>
      </c>
    </row>
    <row r="98" spans="1:229" x14ac:dyDescent="0.35">
      <c r="A98" s="434" t="s">
        <v>853</v>
      </c>
      <c r="B98" s="165">
        <v>17</v>
      </c>
      <c r="C98" s="393">
        <v>112569</v>
      </c>
      <c r="D98" s="393">
        <f t="shared" si="12"/>
        <v>15534.522000000001</v>
      </c>
      <c r="E98" s="317">
        <f t="shared" si="13"/>
        <v>562.84500000000003</v>
      </c>
      <c r="F98" s="393">
        <f t="shared" si="14"/>
        <v>23279.269200000002</v>
      </c>
      <c r="G98" s="419">
        <f t="shared" si="15"/>
        <v>151945.63620000001</v>
      </c>
    </row>
    <row r="99" spans="1:229" x14ac:dyDescent="0.35">
      <c r="A99" s="434" t="s">
        <v>853</v>
      </c>
      <c r="B99" s="165">
        <v>18</v>
      </c>
      <c r="C99" s="393">
        <v>112569</v>
      </c>
      <c r="D99" s="393">
        <f t="shared" si="12"/>
        <v>15534.522000000001</v>
      </c>
      <c r="E99" s="317">
        <f t="shared" si="13"/>
        <v>562.84500000000003</v>
      </c>
      <c r="F99" s="393">
        <f t="shared" si="14"/>
        <v>23279.269200000002</v>
      </c>
      <c r="G99" s="419">
        <f t="shared" si="15"/>
        <v>151945.63620000001</v>
      </c>
    </row>
    <row r="100" spans="1:229" ht="15" thickBot="1" x14ac:dyDescent="0.4">
      <c r="A100" s="435" t="s">
        <v>853</v>
      </c>
      <c r="B100" s="420">
        <v>19</v>
      </c>
      <c r="C100" s="421">
        <v>119133</v>
      </c>
      <c r="D100" s="421">
        <f t="shared" si="12"/>
        <v>16440.354000000003</v>
      </c>
      <c r="E100" s="422">
        <f t="shared" si="13"/>
        <v>595.66499999999996</v>
      </c>
      <c r="F100" s="421">
        <f t="shared" si="14"/>
        <v>24636.704400000002</v>
      </c>
      <c r="G100" s="423">
        <f t="shared" si="15"/>
        <v>160805.72340000002</v>
      </c>
    </row>
    <row r="101" spans="1:229" ht="23.5" customHeight="1" x14ac:dyDescent="0.35">
      <c r="A101" s="396"/>
      <c r="B101" s="396"/>
      <c r="C101" s="397"/>
      <c r="D101" s="397"/>
      <c r="E101" s="398"/>
      <c r="F101" s="397"/>
      <c r="G101" s="397"/>
    </row>
    <row r="103" spans="1:229" s="4" customFormat="1" x14ac:dyDescent="0.35">
      <c r="A103" s="399" t="s">
        <v>905</v>
      </c>
      <c r="B103" s="263"/>
      <c r="C103" s="263"/>
      <c r="D103" s="263"/>
      <c r="E103" s="263"/>
      <c r="F103" s="263"/>
      <c r="G103" s="263"/>
      <c r="H103" s="5"/>
      <c r="I103" s="5"/>
      <c r="J103" s="5"/>
      <c r="K103" s="5"/>
      <c r="L103"/>
      <c r="M103" s="5"/>
      <c r="N103" s="5"/>
      <c r="O103" s="5"/>
      <c r="P103" s="5"/>
      <c r="Q103"/>
      <c r="R103" s="390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.5" x14ac:dyDescent="0.35">
      <c r="A104" s="424" t="s">
        <v>906</v>
      </c>
      <c r="B104" s="424" t="s">
        <v>770</v>
      </c>
      <c r="C104" s="425" t="s">
        <v>771</v>
      </c>
      <c r="D104" s="424" t="s">
        <v>772</v>
      </c>
      <c r="E104" s="426" t="s">
        <v>935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35">
      <c r="A105" s="427">
        <v>153400</v>
      </c>
      <c r="B105" s="400">
        <f>(A105-B110)*0.138</f>
        <v>19913.400000000001</v>
      </c>
      <c r="C105" s="401">
        <f t="shared" ref="C105" si="22">A105*0.005</f>
        <v>767</v>
      </c>
      <c r="D105" s="401">
        <f t="shared" ref="D105" si="23">A105*0.2068</f>
        <v>31723.120000000003</v>
      </c>
      <c r="E105" s="401">
        <f t="shared" ref="E105" si="24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35">
      <c r="A106" t="s">
        <v>907</v>
      </c>
      <c r="F106" s="319" t="s">
        <v>908</v>
      </c>
      <c r="R106"/>
    </row>
    <row r="107" spans="1:229" x14ac:dyDescent="0.35">
      <c r="R107"/>
    </row>
    <row r="108" spans="1:229" s="4" customFormat="1" x14ac:dyDescent="0.35">
      <c r="A108" s="5"/>
      <c r="B108" s="5"/>
      <c r="C108" s="402"/>
      <c r="D108" s="40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35">
      <c r="A109" s="407" t="s">
        <v>909</v>
      </c>
      <c r="B109" s="407"/>
      <c r="C109" s="407"/>
      <c r="R109"/>
    </row>
    <row r="110" spans="1:229" ht="43.5" x14ac:dyDescent="0.35">
      <c r="A110" s="403" t="s">
        <v>910</v>
      </c>
      <c r="B110" s="404">
        <v>9100</v>
      </c>
      <c r="C110" s="405">
        <v>0</v>
      </c>
      <c r="R110"/>
    </row>
    <row r="111" spans="1:229" ht="43.5" x14ac:dyDescent="0.35">
      <c r="A111" s="403" t="s">
        <v>911</v>
      </c>
      <c r="B111" s="406" t="s">
        <v>912</v>
      </c>
      <c r="C111" s="408">
        <v>0.13800000000000001</v>
      </c>
      <c r="R111"/>
    </row>
    <row r="113" spans="1:1" x14ac:dyDescent="0.35">
      <c r="A113" t="s">
        <v>913</v>
      </c>
    </row>
  </sheetData>
  <sheetProtection algorithmName="SHA-512" hashValue="b8vyBzM/GoDrhEO1yMYPq7NTv9+uUavncnMiBrFSMN9Dcko+OEdeEUhd6Yr5ixPu444kRPbsFufRk2DEhM9B2g==" saltValue="g4zb8B8o1j5StvfiBzeobQ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David Tyldesley</DisplayName>
        <AccountId>14</AccountId>
        <AccountType/>
      </UserInfo>
      <UserInfo>
        <DisplayName>Gary Shield</DisplayName>
        <AccountId>19</AccountId>
        <AccountType/>
      </UserInfo>
      <UserInfo>
        <DisplayName>Elaine Cartwright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3" ma:contentTypeDescription="Create a new document." ma:contentTypeScope="" ma:versionID="178416963edacc1fc677e89a49b40a2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a6dcb13c4c8daae97e83a8f7769c5eba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0eb656aa-4e79-4e95-9076-bc119a23e0cc"/>
    <ds:schemaRef ds:uri="http://schemas.openxmlformats.org/package/2006/metadata/core-properties"/>
    <ds:schemaRef ds:uri="http://schemas.microsoft.com/office/infopath/2007/PartnerControls"/>
    <ds:schemaRef ds:uri="c1f338ac-e338-414f-952c-f74dcc6d59e1"/>
    <ds:schemaRef ds:uri="acaf4567-dc07-471f-892c-2bcb86ef35ae"/>
  </ds:schemaRefs>
</ds:datastoreItem>
</file>

<file path=customXml/itemProps2.xml><?xml version="1.0" encoding="utf-8"?>
<ds:datastoreItem xmlns:ds="http://schemas.openxmlformats.org/officeDocument/2006/customXml" ds:itemID="{1233252F-226F-42BB-AB17-C3362E7D5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NG239 Vitamin B12 deficiency in over 16s: Resource impact template 06/03/2024</dc:title>
  <dc:subject/>
  <dc:creator/>
  <cp:keywords/>
  <dc:description/>
  <cp:lastModifiedBy/>
  <cp:revision/>
  <dcterms:created xsi:type="dcterms:W3CDTF">2022-07-27T12:38:28Z</dcterms:created>
  <dcterms:modified xsi:type="dcterms:W3CDTF">2024-03-05T09:14:42Z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</Properties>
</file>